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ias\Desktop\Matias - 2023\Backup dezembro de 2011\Matias\Meu Pequeno Mundo\Reforma 2025\"/>
    </mc:Choice>
  </mc:AlternateContent>
  <xr:revisionPtr revIDLastSave="0" documentId="13_ncr:1_{154A4B67-AC02-497E-B916-A2EB59B7072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Orçamento Sintético" sheetId="1" r:id="rId1"/>
    <sheet name="Cronograma" sheetId="2" r:id="rId2"/>
  </sheets>
  <definedNames>
    <definedName name="_xlnm.Print_Area" localSheetId="1">Cronograma!$A$1:$G$15</definedName>
    <definedName name="_xlnm.Print_Area" localSheetId="0">'Orçamento Sintético'!$A$1:$M$235</definedName>
  </definedNames>
  <calcPr calcId="191029" iterateDelta="1E-4"/>
</workbook>
</file>

<file path=xl/calcChain.xml><?xml version="1.0" encoding="utf-8"?>
<calcChain xmlns="http://schemas.openxmlformats.org/spreadsheetml/2006/main">
  <c r="D7" i="2" l="1"/>
  <c r="C9" i="2"/>
  <c r="G8" i="2"/>
  <c r="G6" i="2"/>
  <c r="D6" i="2"/>
  <c r="G5" i="2"/>
  <c r="F5" i="2"/>
  <c r="E5" i="2"/>
  <c r="D5" i="2"/>
  <c r="C8" i="2"/>
  <c r="C7" i="2"/>
  <c r="C6" i="2"/>
  <c r="C5" i="2"/>
  <c r="D10" i="2" l="1"/>
  <c r="E7" i="2"/>
  <c r="D9" i="2" l="1"/>
  <c r="D11" i="2" s="1"/>
  <c r="D12" i="2"/>
  <c r="F7" i="2"/>
  <c r="F10" i="2" s="1"/>
  <c r="E10" i="2"/>
  <c r="E9" i="2" s="1"/>
  <c r="G7" i="2" l="1"/>
  <c r="G10" i="2" s="1"/>
  <c r="G9" i="2" s="1"/>
  <c r="E12" i="2"/>
  <c r="F12" i="2" s="1"/>
  <c r="G12" i="2" s="1"/>
  <c r="F9" i="2"/>
  <c r="E11" i="2"/>
  <c r="I220" i="1"/>
  <c r="H75" i="1"/>
  <c r="I75" i="1" s="1"/>
  <c r="G75" i="1"/>
  <c r="I95" i="1"/>
  <c r="J95" i="1"/>
  <c r="K95" i="1"/>
  <c r="L95" i="1" s="1"/>
  <c r="I96" i="1"/>
  <c r="J96" i="1"/>
  <c r="K96" i="1"/>
  <c r="L96" i="1"/>
  <c r="I97" i="1"/>
  <c r="J97" i="1"/>
  <c r="K97" i="1"/>
  <c r="L97" i="1"/>
  <c r="I98" i="1"/>
  <c r="J98" i="1"/>
  <c r="K98" i="1"/>
  <c r="L98" i="1"/>
  <c r="I99" i="1"/>
  <c r="J99" i="1"/>
  <c r="K99" i="1"/>
  <c r="L99" i="1"/>
  <c r="I100" i="1"/>
  <c r="J100" i="1"/>
  <c r="L100" i="1" s="1"/>
  <c r="K100" i="1"/>
  <c r="I101" i="1"/>
  <c r="J101" i="1"/>
  <c r="K101" i="1"/>
  <c r="L101" i="1" s="1"/>
  <c r="I102" i="1"/>
  <c r="J102" i="1"/>
  <c r="K102" i="1"/>
  <c r="L102" i="1"/>
  <c r="I103" i="1"/>
  <c r="J103" i="1"/>
  <c r="K103" i="1"/>
  <c r="L103" i="1"/>
  <c r="I104" i="1"/>
  <c r="J104" i="1"/>
  <c r="K104" i="1"/>
  <c r="L104" i="1"/>
  <c r="I105" i="1"/>
  <c r="J105" i="1"/>
  <c r="K105" i="1"/>
  <c r="L105" i="1"/>
  <c r="I65" i="1"/>
  <c r="J65" i="1"/>
  <c r="K65" i="1"/>
  <c r="L65" i="1"/>
  <c r="I66" i="1"/>
  <c r="J66" i="1"/>
  <c r="K66" i="1"/>
  <c r="L66" i="1"/>
  <c r="I67" i="1"/>
  <c r="J67" i="1"/>
  <c r="K67" i="1"/>
  <c r="L67" i="1"/>
  <c r="I68" i="1"/>
  <c r="J68" i="1"/>
  <c r="K68" i="1"/>
  <c r="L68" i="1"/>
  <c r="I69" i="1"/>
  <c r="J69" i="1"/>
  <c r="L69" i="1" s="1"/>
  <c r="K69" i="1"/>
  <c r="I70" i="1"/>
  <c r="J70" i="1"/>
  <c r="K70" i="1"/>
  <c r="L70" i="1" s="1"/>
  <c r="I71" i="1"/>
  <c r="J71" i="1"/>
  <c r="K71" i="1"/>
  <c r="L71" i="1"/>
  <c r="I72" i="1"/>
  <c r="J72" i="1"/>
  <c r="K72" i="1"/>
  <c r="L72" i="1"/>
  <c r="I73" i="1"/>
  <c r="J73" i="1"/>
  <c r="K73" i="1"/>
  <c r="L73" i="1"/>
  <c r="I74" i="1"/>
  <c r="J74" i="1"/>
  <c r="K74" i="1"/>
  <c r="L74" i="1"/>
  <c r="J75" i="1"/>
  <c r="I76" i="1"/>
  <c r="J76" i="1"/>
  <c r="K76" i="1"/>
  <c r="L76" i="1" s="1"/>
  <c r="I77" i="1"/>
  <c r="J77" i="1"/>
  <c r="K77" i="1"/>
  <c r="L77" i="1"/>
  <c r="I78" i="1"/>
  <c r="J78" i="1"/>
  <c r="K78" i="1"/>
  <c r="L78" i="1"/>
  <c r="I79" i="1"/>
  <c r="J79" i="1"/>
  <c r="K79" i="1"/>
  <c r="L79" i="1"/>
  <c r="K228" i="1"/>
  <c r="J228" i="1"/>
  <c r="I228" i="1"/>
  <c r="K227" i="1"/>
  <c r="J227" i="1"/>
  <c r="I227" i="1"/>
  <c r="F11" i="2" l="1"/>
  <c r="G11" i="2" s="1"/>
  <c r="K75" i="1"/>
  <c r="L75" i="1" s="1"/>
  <c r="L228" i="1"/>
  <c r="L226" i="1" s="1"/>
  <c r="L227" i="1"/>
  <c r="R229" i="1" l="1"/>
  <c r="I202" i="1"/>
  <c r="J202" i="1"/>
  <c r="K202" i="1"/>
  <c r="I203" i="1"/>
  <c r="J203" i="1"/>
  <c r="K203" i="1"/>
  <c r="I204" i="1"/>
  <c r="J204" i="1"/>
  <c r="K204" i="1"/>
  <c r="I205" i="1"/>
  <c r="J205" i="1"/>
  <c r="K205" i="1"/>
  <c r="I206" i="1"/>
  <c r="J206" i="1"/>
  <c r="K206" i="1"/>
  <c r="I207" i="1"/>
  <c r="J207" i="1"/>
  <c r="K207" i="1"/>
  <c r="I208" i="1"/>
  <c r="J208" i="1"/>
  <c r="K208" i="1"/>
  <c r="I209" i="1"/>
  <c r="J209" i="1"/>
  <c r="K209" i="1"/>
  <c r="I210" i="1"/>
  <c r="J210" i="1"/>
  <c r="K210" i="1"/>
  <c r="I211" i="1"/>
  <c r="J211" i="1"/>
  <c r="K211" i="1"/>
  <c r="I212" i="1"/>
  <c r="J212" i="1"/>
  <c r="K212" i="1"/>
  <c r="I213" i="1"/>
  <c r="J213" i="1"/>
  <c r="K213" i="1"/>
  <c r="I214" i="1"/>
  <c r="J214" i="1"/>
  <c r="K214" i="1"/>
  <c r="I215" i="1"/>
  <c r="J215" i="1"/>
  <c r="K215" i="1"/>
  <c r="I216" i="1"/>
  <c r="J216" i="1"/>
  <c r="K216" i="1"/>
  <c r="K201" i="1"/>
  <c r="J201" i="1"/>
  <c r="I201" i="1"/>
  <c r="K200" i="1"/>
  <c r="J200" i="1"/>
  <c r="I200" i="1"/>
  <c r="J220" i="1"/>
  <c r="K220" i="1"/>
  <c r="I221" i="1"/>
  <c r="J221" i="1"/>
  <c r="K221" i="1"/>
  <c r="I222" i="1"/>
  <c r="J222" i="1"/>
  <c r="K222" i="1"/>
  <c r="I223" i="1"/>
  <c r="J223" i="1"/>
  <c r="K223" i="1"/>
  <c r="I224" i="1"/>
  <c r="J224" i="1"/>
  <c r="K224" i="1"/>
  <c r="I225" i="1"/>
  <c r="J225" i="1"/>
  <c r="K225" i="1"/>
  <c r="K219" i="1"/>
  <c r="J219" i="1"/>
  <c r="I219" i="1"/>
  <c r="K218" i="1"/>
  <c r="J218" i="1"/>
  <c r="I218" i="1"/>
  <c r="I194" i="1"/>
  <c r="J194" i="1"/>
  <c r="K194" i="1"/>
  <c r="I195" i="1"/>
  <c r="J195" i="1"/>
  <c r="K195" i="1"/>
  <c r="I196" i="1"/>
  <c r="J196" i="1"/>
  <c r="K196" i="1"/>
  <c r="I197" i="1"/>
  <c r="J197" i="1"/>
  <c r="K197" i="1"/>
  <c r="K193" i="1"/>
  <c r="J193" i="1"/>
  <c r="I193" i="1"/>
  <c r="K192" i="1"/>
  <c r="J192" i="1"/>
  <c r="I192" i="1"/>
  <c r="K191" i="1"/>
  <c r="J191" i="1"/>
  <c r="I191" i="1"/>
  <c r="K189" i="1"/>
  <c r="J189" i="1"/>
  <c r="I189" i="1"/>
  <c r="K188" i="1"/>
  <c r="J188" i="1"/>
  <c r="I188" i="1"/>
  <c r="K187" i="1"/>
  <c r="J187" i="1"/>
  <c r="I187" i="1"/>
  <c r="I181" i="1"/>
  <c r="J181" i="1"/>
  <c r="K181" i="1"/>
  <c r="I182" i="1"/>
  <c r="J182" i="1"/>
  <c r="K182" i="1"/>
  <c r="I183" i="1"/>
  <c r="J183" i="1"/>
  <c r="K183" i="1"/>
  <c r="I184" i="1"/>
  <c r="J184" i="1"/>
  <c r="K184" i="1"/>
  <c r="I185" i="1"/>
  <c r="J185" i="1"/>
  <c r="K185" i="1"/>
  <c r="K180" i="1"/>
  <c r="J180" i="1"/>
  <c r="I180" i="1"/>
  <c r="I168" i="1"/>
  <c r="J168" i="1"/>
  <c r="K168" i="1"/>
  <c r="I169" i="1"/>
  <c r="J169" i="1"/>
  <c r="K169" i="1"/>
  <c r="I170" i="1"/>
  <c r="J170" i="1"/>
  <c r="K170" i="1"/>
  <c r="I171" i="1"/>
  <c r="J171" i="1"/>
  <c r="K171" i="1"/>
  <c r="I172" i="1"/>
  <c r="J172" i="1"/>
  <c r="K172" i="1"/>
  <c r="I173" i="1"/>
  <c r="J173" i="1"/>
  <c r="K173" i="1"/>
  <c r="I174" i="1"/>
  <c r="J174" i="1"/>
  <c r="K174" i="1"/>
  <c r="I175" i="1"/>
  <c r="J175" i="1"/>
  <c r="K175" i="1"/>
  <c r="I176" i="1"/>
  <c r="J176" i="1"/>
  <c r="K176" i="1"/>
  <c r="I177" i="1"/>
  <c r="J177" i="1"/>
  <c r="K177" i="1"/>
  <c r="I178" i="1"/>
  <c r="J178" i="1"/>
  <c r="K178" i="1"/>
  <c r="K167" i="1"/>
  <c r="J167" i="1"/>
  <c r="I167" i="1"/>
  <c r="I155" i="1"/>
  <c r="J155" i="1"/>
  <c r="K155" i="1"/>
  <c r="I156" i="1"/>
  <c r="J156" i="1"/>
  <c r="K156" i="1"/>
  <c r="I157" i="1"/>
  <c r="J157" i="1"/>
  <c r="K157" i="1"/>
  <c r="I158" i="1"/>
  <c r="J158" i="1"/>
  <c r="K158" i="1"/>
  <c r="I159" i="1"/>
  <c r="J159" i="1"/>
  <c r="L159" i="1" s="1"/>
  <c r="K159" i="1"/>
  <c r="I160" i="1"/>
  <c r="J160" i="1"/>
  <c r="K160" i="1"/>
  <c r="I161" i="1"/>
  <c r="J161" i="1"/>
  <c r="K161" i="1"/>
  <c r="I162" i="1"/>
  <c r="J162" i="1"/>
  <c r="K162" i="1"/>
  <c r="I163" i="1"/>
  <c r="J163" i="1"/>
  <c r="K163" i="1"/>
  <c r="I164" i="1"/>
  <c r="J164" i="1"/>
  <c r="K164" i="1"/>
  <c r="I165" i="1"/>
  <c r="J165" i="1"/>
  <c r="K165" i="1"/>
  <c r="K154" i="1"/>
  <c r="J154" i="1"/>
  <c r="I154" i="1"/>
  <c r="I142" i="1"/>
  <c r="J142" i="1"/>
  <c r="K142" i="1"/>
  <c r="I143" i="1"/>
  <c r="J143" i="1"/>
  <c r="K143" i="1"/>
  <c r="I144" i="1"/>
  <c r="J144" i="1"/>
  <c r="K144" i="1"/>
  <c r="I145" i="1"/>
  <c r="J145" i="1"/>
  <c r="K145" i="1"/>
  <c r="I146" i="1"/>
  <c r="J146" i="1"/>
  <c r="K146" i="1"/>
  <c r="I147" i="1"/>
  <c r="J147" i="1"/>
  <c r="K147" i="1"/>
  <c r="I148" i="1"/>
  <c r="J148" i="1"/>
  <c r="K148" i="1"/>
  <c r="I149" i="1"/>
  <c r="J149" i="1"/>
  <c r="K149" i="1"/>
  <c r="I150" i="1"/>
  <c r="J150" i="1"/>
  <c r="K150" i="1"/>
  <c r="I151" i="1"/>
  <c r="J151" i="1"/>
  <c r="K151" i="1"/>
  <c r="I152" i="1"/>
  <c r="J152" i="1"/>
  <c r="K152" i="1"/>
  <c r="K141" i="1"/>
  <c r="J141" i="1"/>
  <c r="I141" i="1"/>
  <c r="I129" i="1"/>
  <c r="J129" i="1"/>
  <c r="K129" i="1"/>
  <c r="I130" i="1"/>
  <c r="J130" i="1"/>
  <c r="K130" i="1"/>
  <c r="I131" i="1"/>
  <c r="J131" i="1"/>
  <c r="K131" i="1"/>
  <c r="I132" i="1"/>
  <c r="J132" i="1"/>
  <c r="K132" i="1"/>
  <c r="I133" i="1"/>
  <c r="J133" i="1"/>
  <c r="K133" i="1"/>
  <c r="I134" i="1"/>
  <c r="J134" i="1"/>
  <c r="K134" i="1"/>
  <c r="I135" i="1"/>
  <c r="J135" i="1"/>
  <c r="K135" i="1"/>
  <c r="I136" i="1"/>
  <c r="J136" i="1"/>
  <c r="K136" i="1"/>
  <c r="I137" i="1"/>
  <c r="J137" i="1"/>
  <c r="K137" i="1"/>
  <c r="I138" i="1"/>
  <c r="J138" i="1"/>
  <c r="K138" i="1"/>
  <c r="I139" i="1"/>
  <c r="J139" i="1"/>
  <c r="K139" i="1"/>
  <c r="K128" i="1"/>
  <c r="J128" i="1"/>
  <c r="I128" i="1"/>
  <c r="I121" i="1"/>
  <c r="J121" i="1"/>
  <c r="K121" i="1"/>
  <c r="I122" i="1"/>
  <c r="J122" i="1"/>
  <c r="K122" i="1"/>
  <c r="I123" i="1"/>
  <c r="J123" i="1"/>
  <c r="K123" i="1"/>
  <c r="I124" i="1"/>
  <c r="J124" i="1"/>
  <c r="K124" i="1"/>
  <c r="I125" i="1"/>
  <c r="J125" i="1"/>
  <c r="K125" i="1"/>
  <c r="I126" i="1"/>
  <c r="J126" i="1"/>
  <c r="K126" i="1"/>
  <c r="K120" i="1"/>
  <c r="J120" i="1"/>
  <c r="I120" i="1"/>
  <c r="I108" i="1"/>
  <c r="J108" i="1"/>
  <c r="K108" i="1"/>
  <c r="I109" i="1"/>
  <c r="J109" i="1"/>
  <c r="K109" i="1"/>
  <c r="I110" i="1"/>
  <c r="J110" i="1"/>
  <c r="K110" i="1"/>
  <c r="I111" i="1"/>
  <c r="J111" i="1"/>
  <c r="K111" i="1"/>
  <c r="I112" i="1"/>
  <c r="J112" i="1"/>
  <c r="K112" i="1"/>
  <c r="I113" i="1"/>
  <c r="J113" i="1"/>
  <c r="K113" i="1"/>
  <c r="I114" i="1"/>
  <c r="J114" i="1"/>
  <c r="K114" i="1"/>
  <c r="I115" i="1"/>
  <c r="J115" i="1"/>
  <c r="K115" i="1"/>
  <c r="I116" i="1"/>
  <c r="J116" i="1"/>
  <c r="K116" i="1"/>
  <c r="I117" i="1"/>
  <c r="J117" i="1"/>
  <c r="K117" i="1"/>
  <c r="I118" i="1"/>
  <c r="J118" i="1"/>
  <c r="K118" i="1"/>
  <c r="K107" i="1"/>
  <c r="J107" i="1"/>
  <c r="I107" i="1"/>
  <c r="I93" i="1"/>
  <c r="J93" i="1"/>
  <c r="K93" i="1"/>
  <c r="I94" i="1"/>
  <c r="J94" i="1"/>
  <c r="K94" i="1"/>
  <c r="K92" i="1"/>
  <c r="J92" i="1"/>
  <c r="I92" i="1"/>
  <c r="I82" i="1"/>
  <c r="J82" i="1"/>
  <c r="K82" i="1"/>
  <c r="I83" i="1"/>
  <c r="J83" i="1"/>
  <c r="K83" i="1"/>
  <c r="I84" i="1"/>
  <c r="J84" i="1"/>
  <c r="K84" i="1"/>
  <c r="I85" i="1"/>
  <c r="J85" i="1"/>
  <c r="K85" i="1"/>
  <c r="I86" i="1"/>
  <c r="J86" i="1"/>
  <c r="K86" i="1"/>
  <c r="I87" i="1"/>
  <c r="J87" i="1"/>
  <c r="K87" i="1"/>
  <c r="I88" i="1"/>
  <c r="J88" i="1"/>
  <c r="K88" i="1"/>
  <c r="I89" i="1"/>
  <c r="J89" i="1"/>
  <c r="K89" i="1"/>
  <c r="I90" i="1"/>
  <c r="J90" i="1"/>
  <c r="K90" i="1"/>
  <c r="K81" i="1"/>
  <c r="J81" i="1"/>
  <c r="I81" i="1"/>
  <c r="I54" i="1"/>
  <c r="J54" i="1"/>
  <c r="K54" i="1"/>
  <c r="I55" i="1"/>
  <c r="J55" i="1"/>
  <c r="K55" i="1"/>
  <c r="I56" i="1"/>
  <c r="J56" i="1"/>
  <c r="K56" i="1"/>
  <c r="I57" i="1"/>
  <c r="J57" i="1"/>
  <c r="K57" i="1"/>
  <c r="I58" i="1"/>
  <c r="J58" i="1"/>
  <c r="K58" i="1"/>
  <c r="I59" i="1"/>
  <c r="J59" i="1"/>
  <c r="K59" i="1"/>
  <c r="I60" i="1"/>
  <c r="J60" i="1"/>
  <c r="K60" i="1"/>
  <c r="I61" i="1"/>
  <c r="J61" i="1"/>
  <c r="K61" i="1"/>
  <c r="I62" i="1"/>
  <c r="J62" i="1"/>
  <c r="K62" i="1"/>
  <c r="I63" i="1"/>
  <c r="J63" i="1"/>
  <c r="K63" i="1"/>
  <c r="I64" i="1"/>
  <c r="J64" i="1"/>
  <c r="K64" i="1"/>
  <c r="K53" i="1"/>
  <c r="J53" i="1"/>
  <c r="I53" i="1"/>
  <c r="I36" i="1"/>
  <c r="J36" i="1"/>
  <c r="K36" i="1"/>
  <c r="I37" i="1"/>
  <c r="J37" i="1"/>
  <c r="K37" i="1"/>
  <c r="I38" i="1"/>
  <c r="J38" i="1"/>
  <c r="K38" i="1"/>
  <c r="I39" i="1"/>
  <c r="J39" i="1"/>
  <c r="K39" i="1"/>
  <c r="I40" i="1"/>
  <c r="J40" i="1"/>
  <c r="K40" i="1"/>
  <c r="I41" i="1"/>
  <c r="J41" i="1"/>
  <c r="K41" i="1"/>
  <c r="I42" i="1"/>
  <c r="J42" i="1"/>
  <c r="K42" i="1"/>
  <c r="I43" i="1"/>
  <c r="J43" i="1"/>
  <c r="K43" i="1"/>
  <c r="I44" i="1"/>
  <c r="J44" i="1"/>
  <c r="K44" i="1"/>
  <c r="I45" i="1"/>
  <c r="J45" i="1"/>
  <c r="K45" i="1"/>
  <c r="I46" i="1"/>
  <c r="J46" i="1"/>
  <c r="K46" i="1"/>
  <c r="I47" i="1"/>
  <c r="J47" i="1"/>
  <c r="K47" i="1"/>
  <c r="I48" i="1"/>
  <c r="J48" i="1"/>
  <c r="K48" i="1"/>
  <c r="I49" i="1"/>
  <c r="J49" i="1"/>
  <c r="K49" i="1"/>
  <c r="I50" i="1"/>
  <c r="J50" i="1"/>
  <c r="K50" i="1"/>
  <c r="I51" i="1"/>
  <c r="J51" i="1"/>
  <c r="K51" i="1"/>
  <c r="K35" i="1"/>
  <c r="J35" i="1"/>
  <c r="I35" i="1"/>
  <c r="I22" i="1"/>
  <c r="J22" i="1"/>
  <c r="K22" i="1"/>
  <c r="I23" i="1"/>
  <c r="J23" i="1"/>
  <c r="K23" i="1"/>
  <c r="I24" i="1"/>
  <c r="J24" i="1"/>
  <c r="K24" i="1"/>
  <c r="I25" i="1"/>
  <c r="J25" i="1"/>
  <c r="K25" i="1"/>
  <c r="I26" i="1"/>
  <c r="J26" i="1"/>
  <c r="K26" i="1"/>
  <c r="I27" i="1"/>
  <c r="J27" i="1"/>
  <c r="K27" i="1"/>
  <c r="I28" i="1"/>
  <c r="J28" i="1"/>
  <c r="K28" i="1"/>
  <c r="I29" i="1"/>
  <c r="J29" i="1"/>
  <c r="K29" i="1"/>
  <c r="I30" i="1"/>
  <c r="J30" i="1"/>
  <c r="K30" i="1"/>
  <c r="I31" i="1"/>
  <c r="J31" i="1"/>
  <c r="K31" i="1"/>
  <c r="I32" i="1"/>
  <c r="J32" i="1"/>
  <c r="K32" i="1"/>
  <c r="I33" i="1"/>
  <c r="J33" i="1"/>
  <c r="K33" i="1"/>
  <c r="K21" i="1"/>
  <c r="J21" i="1"/>
  <c r="I21" i="1"/>
  <c r="I9" i="1"/>
  <c r="J9" i="1"/>
  <c r="K9" i="1"/>
  <c r="I10" i="1"/>
  <c r="J10" i="1"/>
  <c r="K10" i="1"/>
  <c r="I11" i="1"/>
  <c r="J11" i="1"/>
  <c r="K11" i="1"/>
  <c r="I12" i="1"/>
  <c r="J12" i="1"/>
  <c r="K12" i="1"/>
  <c r="I13" i="1"/>
  <c r="J13" i="1"/>
  <c r="K13" i="1"/>
  <c r="I14" i="1"/>
  <c r="J14" i="1"/>
  <c r="K14" i="1"/>
  <c r="I15" i="1"/>
  <c r="J15" i="1"/>
  <c r="K15" i="1"/>
  <c r="I16" i="1"/>
  <c r="J16" i="1"/>
  <c r="K16" i="1"/>
  <c r="I17" i="1"/>
  <c r="J17" i="1"/>
  <c r="K17" i="1"/>
  <c r="I18" i="1"/>
  <c r="J18" i="1"/>
  <c r="K18" i="1"/>
  <c r="I19" i="1"/>
  <c r="J19" i="1"/>
  <c r="K19" i="1"/>
  <c r="K8" i="1"/>
  <c r="J8" i="1"/>
  <c r="I8" i="1"/>
  <c r="L220" i="1" l="1"/>
  <c r="L37" i="1"/>
  <c r="L63" i="1"/>
  <c r="L61" i="1"/>
  <c r="L59" i="1"/>
  <c r="L55" i="1"/>
  <c r="L83" i="1"/>
  <c r="L125" i="1"/>
  <c r="L123" i="1"/>
  <c r="L152" i="1"/>
  <c r="L146" i="1"/>
  <c r="L165" i="1"/>
  <c r="L161" i="1"/>
  <c r="J229" i="1"/>
  <c r="L21" i="1"/>
  <c r="K229" i="1"/>
  <c r="L54" i="1"/>
  <c r="L90" i="1"/>
  <c r="L195" i="1"/>
  <c r="L225" i="1"/>
  <c r="L223" i="1"/>
  <c r="L221" i="1"/>
  <c r="L12" i="1"/>
  <c r="L10" i="1"/>
  <c r="L45" i="1"/>
  <c r="L39" i="1"/>
  <c r="L118" i="1"/>
  <c r="L112" i="1"/>
  <c r="L124" i="1"/>
  <c r="L122" i="1"/>
  <c r="L19" i="1"/>
  <c r="L13" i="1"/>
  <c r="L9" i="1"/>
  <c r="L33" i="1"/>
  <c r="L46" i="1"/>
  <c r="L53" i="1"/>
  <c r="L128" i="1"/>
  <c r="L141" i="1"/>
  <c r="L180" i="1"/>
  <c r="L32" i="1"/>
  <c r="L30" i="1"/>
  <c r="L24" i="1"/>
  <c r="L81" i="1"/>
  <c r="L121" i="1"/>
  <c r="L137" i="1"/>
  <c r="L178" i="1"/>
  <c r="L172" i="1"/>
  <c r="L168" i="1"/>
  <c r="L204" i="1"/>
  <c r="L58" i="1"/>
  <c r="L93" i="1"/>
  <c r="L224" i="1"/>
  <c r="L87" i="1"/>
  <c r="L212" i="1"/>
  <c r="L210" i="1"/>
  <c r="L167" i="1"/>
  <c r="L187" i="1"/>
  <c r="L50" i="1"/>
  <c r="L44" i="1"/>
  <c r="L36" i="1"/>
  <c r="L219" i="1"/>
  <c r="L218" i="1"/>
  <c r="L214" i="1"/>
  <c r="L201" i="1"/>
  <c r="L200" i="1"/>
  <c r="L43" i="1"/>
  <c r="L150" i="1"/>
  <c r="L144" i="1"/>
  <c r="L17" i="1"/>
  <c r="L31" i="1"/>
  <c r="L29" i="1"/>
  <c r="L27" i="1"/>
  <c r="L48" i="1"/>
  <c r="L89" i="1"/>
  <c r="L85" i="1"/>
  <c r="L116" i="1"/>
  <c r="L110" i="1"/>
  <c r="L132" i="1"/>
  <c r="L130" i="1"/>
  <c r="L157" i="1"/>
  <c r="L176" i="1"/>
  <c r="L174" i="1"/>
  <c r="L185" i="1"/>
  <c r="L183" i="1"/>
  <c r="L181" i="1"/>
  <c r="L189" i="1"/>
  <c r="L206" i="1"/>
  <c r="L40" i="1"/>
  <c r="L64" i="1"/>
  <c r="L60" i="1"/>
  <c r="L94" i="1"/>
  <c r="L164" i="1"/>
  <c r="L162" i="1"/>
  <c r="L160" i="1"/>
  <c r="L171" i="1"/>
  <c r="L169" i="1"/>
  <c r="L196" i="1"/>
  <c r="L222" i="1"/>
  <c r="L215" i="1"/>
  <c r="L213" i="1"/>
  <c r="L26" i="1"/>
  <c r="L49" i="1"/>
  <c r="L47" i="1"/>
  <c r="L56" i="1"/>
  <c r="L86" i="1"/>
  <c r="L92" i="1"/>
  <c r="L107" i="1"/>
  <c r="L139" i="1"/>
  <c r="L133" i="1"/>
  <c r="L129" i="1"/>
  <c r="L184" i="1"/>
  <c r="L182" i="1"/>
  <c r="L188" i="1"/>
  <c r="L191" i="1"/>
  <c r="L11" i="1"/>
  <c r="L38" i="1"/>
  <c r="L62" i="1"/>
  <c r="L57" i="1"/>
  <c r="L114" i="1"/>
  <c r="L120" i="1"/>
  <c r="L151" i="1"/>
  <c r="L149" i="1"/>
  <c r="L147" i="1"/>
  <c r="L163" i="1"/>
  <c r="L155" i="1"/>
  <c r="L192" i="1"/>
  <c r="L216" i="1"/>
  <c r="L208" i="1"/>
  <c r="L18" i="1"/>
  <c r="L16" i="1"/>
  <c r="L14" i="1"/>
  <c r="L25" i="1"/>
  <c r="L23" i="1"/>
  <c r="L41" i="1"/>
  <c r="L88" i="1"/>
  <c r="L108" i="1"/>
  <c r="L126" i="1"/>
  <c r="L135" i="1"/>
  <c r="L145" i="1"/>
  <c r="L143" i="1"/>
  <c r="L202" i="1"/>
  <c r="L28" i="1"/>
  <c r="L35" i="1"/>
  <c r="L84" i="1"/>
  <c r="L82" i="1"/>
  <c r="L117" i="1"/>
  <c r="L115" i="1"/>
  <c r="L113" i="1"/>
  <c r="L131" i="1"/>
  <c r="L148" i="1"/>
  <c r="L154" i="1"/>
  <c r="L158" i="1"/>
  <c r="L156" i="1"/>
  <c r="L170" i="1"/>
  <c r="L193" i="1"/>
  <c r="L194" i="1"/>
  <c r="L211" i="1"/>
  <c r="L209" i="1"/>
  <c r="L207" i="1"/>
  <c r="L15" i="1"/>
  <c r="L22" i="1"/>
  <c r="L51" i="1"/>
  <c r="L42" i="1"/>
  <c r="L111" i="1"/>
  <c r="L109" i="1"/>
  <c r="L138" i="1"/>
  <c r="L136" i="1"/>
  <c r="L134" i="1"/>
  <c r="L142" i="1"/>
  <c r="L177" i="1"/>
  <c r="L175" i="1"/>
  <c r="L173" i="1"/>
  <c r="L197" i="1"/>
  <c r="L205" i="1"/>
  <c r="L203" i="1"/>
  <c r="L8" i="1"/>
  <c r="L91" i="1" l="1"/>
  <c r="L229" i="1"/>
  <c r="M35" i="1" s="1"/>
  <c r="L217" i="1"/>
  <c r="L179" i="1"/>
  <c r="L186" i="1"/>
  <c r="L140" i="1"/>
  <c r="L190" i="1"/>
  <c r="L52" i="1"/>
  <c r="L7" i="1"/>
  <c r="L106" i="1"/>
  <c r="L153" i="1"/>
  <c r="L199" i="1"/>
  <c r="L119" i="1"/>
  <c r="L34" i="1"/>
  <c r="L127" i="1"/>
  <c r="L20" i="1"/>
  <c r="L166" i="1"/>
  <c r="L80" i="1"/>
  <c r="M105" i="1" l="1"/>
  <c r="M104" i="1"/>
  <c r="M97" i="1"/>
  <c r="M99" i="1"/>
  <c r="M98" i="1"/>
  <c r="M103" i="1"/>
  <c r="M102" i="1"/>
  <c r="M101" i="1"/>
  <c r="M95" i="1"/>
  <c r="M100" i="1"/>
  <c r="M96" i="1"/>
  <c r="M39" i="1"/>
  <c r="M68" i="1"/>
  <c r="M74" i="1"/>
  <c r="M67" i="1"/>
  <c r="M73" i="1"/>
  <c r="M79" i="1"/>
  <c r="M66" i="1"/>
  <c r="M72" i="1"/>
  <c r="M78" i="1"/>
  <c r="M71" i="1"/>
  <c r="M77" i="1"/>
  <c r="M75" i="1"/>
  <c r="M69" i="1"/>
  <c r="M70" i="1"/>
  <c r="M65" i="1"/>
  <c r="M76" i="1"/>
  <c r="M174" i="1"/>
  <c r="M33" i="1"/>
  <c r="M31" i="1"/>
  <c r="M117" i="1"/>
  <c r="M80" i="1"/>
  <c r="M82" i="1"/>
  <c r="M91" i="1"/>
  <c r="M26" i="1"/>
  <c r="M222" i="1"/>
  <c r="M45" i="1"/>
  <c r="M110" i="1"/>
  <c r="M129" i="1"/>
  <c r="M49" i="1"/>
  <c r="M149" i="1"/>
  <c r="M109" i="1"/>
  <c r="M167" i="1"/>
  <c r="M115" i="1"/>
  <c r="M106" i="1"/>
  <c r="M126" i="1"/>
  <c r="M182" i="1"/>
  <c r="M224" i="1"/>
  <c r="M177" i="1"/>
  <c r="M24" i="1"/>
  <c r="M183" i="1"/>
  <c r="M119" i="1"/>
  <c r="M218" i="1"/>
  <c r="M107" i="1"/>
  <c r="M191" i="1"/>
  <c r="M194" i="1"/>
  <c r="M16" i="1"/>
  <c r="M27" i="1"/>
  <c r="M185" i="1"/>
  <c r="M112" i="1"/>
  <c r="M156" i="1"/>
  <c r="M113" i="1"/>
  <c r="M59" i="1"/>
  <c r="M20" i="1"/>
  <c r="M186" i="1"/>
  <c r="M188" i="1"/>
  <c r="M163" i="1"/>
  <c r="M173" i="1"/>
  <c r="M43" i="1"/>
  <c r="M207" i="1"/>
  <c r="M93" i="1"/>
  <c r="M211" i="1"/>
  <c r="M160" i="1"/>
  <c r="M216" i="1"/>
  <c r="M130" i="1"/>
  <c r="M142" i="1"/>
  <c r="M125" i="1"/>
  <c r="M83" i="1"/>
  <c r="M22" i="1"/>
  <c r="M212" i="1"/>
  <c r="M131" i="1"/>
  <c r="M85" i="1"/>
  <c r="M88" i="1"/>
  <c r="M11" i="1"/>
  <c r="M204" i="1"/>
  <c r="M46" i="1"/>
  <c r="M176" i="1"/>
  <c r="M193" i="1"/>
  <c r="M51" i="1"/>
  <c r="M12" i="1"/>
  <c r="M133" i="1"/>
  <c r="M118" i="1"/>
  <c r="M187" i="1"/>
  <c r="M162" i="1"/>
  <c r="M25" i="1"/>
  <c r="M42" i="1"/>
  <c r="M141" i="1"/>
  <c r="M144" i="1"/>
  <c r="M215" i="1"/>
  <c r="M23" i="1"/>
  <c r="M121" i="1"/>
  <c r="M181" i="1"/>
  <c r="M90" i="1"/>
  <c r="M146" i="1"/>
  <c r="M61" i="1"/>
  <c r="M180" i="1"/>
  <c r="M228" i="1"/>
  <c r="M208" i="1"/>
  <c r="M225" i="1"/>
  <c r="M152" i="1"/>
  <c r="M8" i="1"/>
  <c r="M89" i="1"/>
  <c r="M135" i="1"/>
  <c r="M53" i="1"/>
  <c r="M170" i="1"/>
  <c r="M114" i="1"/>
  <c r="M203" i="1"/>
  <c r="M38" i="1"/>
  <c r="M50" i="1"/>
  <c r="M151" i="1"/>
  <c r="M124" i="1"/>
  <c r="M165" i="1"/>
  <c r="M54" i="1"/>
  <c r="M120" i="1"/>
  <c r="M58" i="1"/>
  <c r="M172" i="1"/>
  <c r="M14" i="1"/>
  <c r="M10" i="1"/>
  <c r="M192" i="1"/>
  <c r="M13" i="1"/>
  <c r="M9" i="1"/>
  <c r="M226" i="1"/>
  <c r="M179" i="1"/>
  <c r="M57" i="1"/>
  <c r="M127" i="1"/>
  <c r="M153" i="1"/>
  <c r="M190" i="1"/>
  <c r="M217" i="1"/>
  <c r="M36" i="1"/>
  <c r="M147" i="1"/>
  <c r="M15" i="1"/>
  <c r="M206" i="1"/>
  <c r="M145" i="1"/>
  <c r="M219" i="1"/>
  <c r="M155" i="1"/>
  <c r="M171" i="1"/>
  <c r="M32" i="1"/>
  <c r="M94" i="1"/>
  <c r="M175" i="1"/>
  <c r="M87" i="1"/>
  <c r="M143" i="1"/>
  <c r="M19" i="1"/>
  <c r="M150" i="1"/>
  <c r="M220" i="1"/>
  <c r="M136" i="1"/>
  <c r="M81" i="1"/>
  <c r="M86" i="1"/>
  <c r="M108" i="1"/>
  <c r="M134" i="1"/>
  <c r="M44" i="1"/>
  <c r="M60" i="1"/>
  <c r="M195" i="1"/>
  <c r="M63" i="1"/>
  <c r="M161" i="1"/>
  <c r="M21" i="1"/>
  <c r="M17" i="1"/>
  <c r="M37" i="1"/>
  <c r="K231" i="1"/>
  <c r="K232" i="1" s="1"/>
  <c r="M166" i="1"/>
  <c r="M137" i="1"/>
  <c r="M164" i="1"/>
  <c r="M210" i="1"/>
  <c r="M41" i="1"/>
  <c r="M168" i="1"/>
  <c r="M158" i="1"/>
  <c r="M64" i="1"/>
  <c r="M227" i="1"/>
  <c r="M157" i="1"/>
  <c r="M29" i="1"/>
  <c r="M47" i="1"/>
  <c r="M84" i="1"/>
  <c r="M40" i="1"/>
  <c r="M214" i="1"/>
  <c r="M209" i="1"/>
  <c r="M52" i="1"/>
  <c r="M189" i="1"/>
  <c r="M34" i="1"/>
  <c r="M154" i="1"/>
  <c r="M140" i="1"/>
  <c r="M122" i="1"/>
  <c r="M200" i="1"/>
  <c r="M169" i="1"/>
  <c r="M18" i="1"/>
  <c r="M111" i="1"/>
  <c r="M196" i="1"/>
  <c r="M148" i="1"/>
  <c r="M62" i="1"/>
  <c r="M178" i="1"/>
  <c r="M139" i="1"/>
  <c r="M116" i="1"/>
  <c r="M213" i="1"/>
  <c r="M30" i="1"/>
  <c r="M138" i="1"/>
  <c r="M128" i="1"/>
  <c r="M48" i="1"/>
  <c r="M56" i="1"/>
  <c r="M202" i="1"/>
  <c r="M197" i="1"/>
  <c r="M132" i="1"/>
  <c r="M184" i="1"/>
  <c r="M28" i="1"/>
  <c r="M205" i="1"/>
  <c r="M201" i="1"/>
  <c r="M92" i="1"/>
  <c r="M221" i="1"/>
  <c r="M123" i="1"/>
  <c r="M159" i="1"/>
  <c r="M55" i="1"/>
  <c r="M223" i="1"/>
  <c r="L6" i="1"/>
  <c r="M6" i="1" s="1"/>
  <c r="M199" i="1"/>
  <c r="L198" i="1"/>
  <c r="M198" i="1" s="1"/>
  <c r="M7" i="1"/>
  <c r="K233" i="1" l="1"/>
</calcChain>
</file>

<file path=xl/sharedStrings.xml><?xml version="1.0" encoding="utf-8"?>
<sst xmlns="http://schemas.openxmlformats.org/spreadsheetml/2006/main" count="1110" uniqueCount="388">
  <si>
    <t>Obra</t>
  </si>
  <si>
    <t>Bancos</t>
  </si>
  <si>
    <t>B.D.I.</t>
  </si>
  <si>
    <t>Encargos Sociais</t>
  </si>
  <si>
    <t xml:space="preserve">SINAPI - 09/2025 - Rio Grande do Sul
SBC - 11/2025 - Rio Grande do Sul
</t>
  </si>
  <si>
    <t>21,57%</t>
  </si>
  <si>
    <t>Não 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</si>
  <si>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</si>
  <si>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</si>
  <si>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</si>
  <si>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</si>
  <si>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</si>
  <si>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</si>
  <si>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</si>
  <si>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</si>
  <si>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</si>
  <si>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Peso (%)</t>
  </si>
  <si>
    <t>M. O.</t>
  </si>
  <si>
    <t>MAT.</t>
  </si>
  <si>
    <t xml:space="preserve"> 1 </t>
  </si>
  <si>
    <t>REFORMA INTERNA DO PRÉDIO PRINCIPAL</t>
  </si>
  <si>
    <t xml:space="preserve"> 1.1 </t>
  </si>
  <si>
    <t>DIREÇÃO</t>
  </si>
  <si>
    <t xml:space="preserve"> 1.1.1 </t>
  </si>
  <si>
    <t xml:space="preserve"> 97633 </t>
  </si>
  <si>
    <t>SINAPI</t>
  </si>
  <si>
    <t>DEMOLIÇÃO DE REVESTIMENTO CERÂMICO, DE FORMA MANUAL, SEM REAPROVEITAMENTO. AF_09/2023</t>
  </si>
  <si>
    <t>m²</t>
  </si>
  <si>
    <t xml:space="preserve"> 1.1.2 </t>
  </si>
  <si>
    <t xml:space="preserve"> 97644 </t>
  </si>
  <si>
    <t>REMOÇÃO DE PORTAS, DE FORMA MANUAL, SEM REAPROVEITAMENTO. AF_09/2023</t>
  </si>
  <si>
    <t xml:space="preserve"> 1.1.3 </t>
  </si>
  <si>
    <t xml:space="preserve"> 97665 </t>
  </si>
  <si>
    <t>REMOÇÃO DE LUMINÁRIAS, DE FORMA MANUAL, SEM REAPROVEITAMENTO. AF_09/2023</t>
  </si>
  <si>
    <t>UN</t>
  </si>
  <si>
    <t xml:space="preserve"> 1.1.4 </t>
  </si>
  <si>
    <t xml:space="preserve"> 72238 </t>
  </si>
  <si>
    <t>RETIRADA DE FORRO EM REGUAS DE PVC, INCLUSIVE RETIRADA DE PERFIS</t>
  </si>
  <si>
    <t xml:space="preserve"> 1.1.5 </t>
  </si>
  <si>
    <t xml:space="preserve"> 87263 </t>
  </si>
  <si>
    <t>REVESTIMENTO CERÂMICO PARA PISO COM PLACAS TIPO PORCELANATO DE DIMENSÕES 60X60 CM APLICADA EM AMBIENTES DE ÁREA MAIOR QUE 10 M². AF_02/2023_PE</t>
  </si>
  <si>
    <t xml:space="preserve"> 1.1.6 </t>
  </si>
  <si>
    <t xml:space="preserve"> 88650 </t>
  </si>
  <si>
    <t>RODAPÉ CERÂMICO DE 7CM DE ALTURA COM PLACAS TIPO ESMALTADA DE DIMENSÕES 60X60CM. AF_02/2023</t>
  </si>
  <si>
    <t>M</t>
  </si>
  <si>
    <t xml:space="preserve"> 1.1.7 </t>
  </si>
  <si>
    <t xml:space="preserve"> 88483 </t>
  </si>
  <si>
    <t>APLICAÇÃO DE FUNDO SELADOR LÁTEX PVA EM PAREDES, UMA DEMÃO. AF_06/2014</t>
  </si>
  <si>
    <t xml:space="preserve"> 1.1.8 </t>
  </si>
  <si>
    <t xml:space="preserve"> 88489 </t>
  </si>
  <si>
    <t>PINTURA LÁTEX ACRÍLICA PREMIUM, APLICAÇÃO MANUAL EM PAREDES, DUAS DEMÃOS. AF_04/2023</t>
  </si>
  <si>
    <t xml:space="preserve"> 1.1.9 </t>
  </si>
  <si>
    <t xml:space="preserve"> 96111 </t>
  </si>
  <si>
    <t>FORRO EM RÉGUAS DE PVC, FRISADO, PARA AMBIENTES RESIDENCIAIS, INCLUSIVE ESTRUTURA UNIDIRECIONAL DE FIXAÇÃO. AF_08/2023_PS</t>
  </si>
  <si>
    <t xml:space="preserve"> 1.1.10 </t>
  </si>
  <si>
    <t xml:space="preserve"> 96121 </t>
  </si>
  <si>
    <t>ACABAMENTOS PARA FORRO (RODA-FORRO EM PERFIL METÁLICO E PLÁSTICO). AF_08/2023</t>
  </si>
  <si>
    <t xml:space="preserve"> 1.1.11 </t>
  </si>
  <si>
    <t xml:space="preserve"> 90790 </t>
  </si>
  <si>
    <t>KIT DE PORTA-PRONTA DE MADEIRA EM ACABAMENTO MELAMÍNICO BRANCO, FOLHA LEVE OU MÉDIA, 80X210CM, EXCLUSIVE FECHADURA, FIXAÇÃO COM PREENCHIMENTO PARCIAL DE ESPUMA EXPANSIVA - FORNECIMENTO E INSTALAÇÃO. AF_12/2019</t>
  </si>
  <si>
    <t xml:space="preserve"> 1.1.12 </t>
  </si>
  <si>
    <t xml:space="preserve"> 060989 </t>
  </si>
  <si>
    <t>SBC</t>
  </si>
  <si>
    <t>LUMINARIA DE SOBREPOR BRANCA 2X32W LSDP232 LUMILUZ</t>
  </si>
  <si>
    <t xml:space="preserve"> 1.2 </t>
  </si>
  <si>
    <t>BANHEIRO FUNCIONÁRIOS</t>
  </si>
  <si>
    <t xml:space="preserve"> 1.2.1 </t>
  </si>
  <si>
    <t xml:space="preserve"> 1.2.2 </t>
  </si>
  <si>
    <t xml:space="preserve"> 1.2.3 </t>
  </si>
  <si>
    <t xml:space="preserve"> 1.2.4 </t>
  </si>
  <si>
    <t xml:space="preserve"> 85333 </t>
  </si>
  <si>
    <t>RETIRADA DE APARELHOS SANITARIOS</t>
  </si>
  <si>
    <t xml:space="preserve"> 1.2.5 </t>
  </si>
  <si>
    <t xml:space="preserve"> 1.2.6 </t>
  </si>
  <si>
    <t xml:space="preserve"> 1.2.7 </t>
  </si>
  <si>
    <t xml:space="preserve"> 87273 </t>
  </si>
  <si>
    <t>REVESTIMENTO CERÂMICO PARA PAREDES INTERNAS COM PLACAS TIPO ESMALTADA DE DIMENSÕES 33X45 CM APLICADAS NA ALTURA INTEIRA DAS PAREDES. AF_02/2023_PE</t>
  </si>
  <si>
    <t xml:space="preserve"> 1.2.8 </t>
  </si>
  <si>
    <t xml:space="preserve"> 1.2.9 </t>
  </si>
  <si>
    <t xml:space="preserve"> 1.2.10 </t>
  </si>
  <si>
    <t xml:space="preserve"> 1.2.11 </t>
  </si>
  <si>
    <t xml:space="preserve"> 1.2.12 </t>
  </si>
  <si>
    <t xml:space="preserve"> 024002 </t>
  </si>
  <si>
    <t>APARELHOS-REVISAO/INSTALACAO DE VASOS SANITARIOS</t>
  </si>
  <si>
    <t xml:space="preserve"> 1.2.13 </t>
  </si>
  <si>
    <t xml:space="preserve"> 024003 </t>
  </si>
  <si>
    <t>APARELHOS-REVISAO/INSTALACAO DE LAVATORIOS COMUNS</t>
  </si>
  <si>
    <t xml:space="preserve"> 1.3 </t>
  </si>
  <si>
    <t>SECRETARIA</t>
  </si>
  <si>
    <t xml:space="preserve"> 1.3.1 </t>
  </si>
  <si>
    <t xml:space="preserve"> 97622 </t>
  </si>
  <si>
    <t>DEMOLIÇÃO DE ALVENARIA DE BLOCO FURADO, DE FORMA MANUAL, SEM REAPROVEITAMENTO. AF_09/2023</t>
  </si>
  <si>
    <t>m³</t>
  </si>
  <si>
    <t xml:space="preserve"> 1.3.2 </t>
  </si>
  <si>
    <t xml:space="preserve"> 1.3.3 </t>
  </si>
  <si>
    <t xml:space="preserve"> 1.3.4 </t>
  </si>
  <si>
    <t xml:space="preserve"> 1.3.5 </t>
  </si>
  <si>
    <t xml:space="preserve"> 1.3.6 </t>
  </si>
  <si>
    <t xml:space="preserve"> 103344 </t>
  </si>
  <si>
    <t>ALVENARIA DE VEDAÇÃO DE BLOCOS CERÂMICOS FURADOS NA VERTICAL DE 11,5X19X29 CM (ESPESSURA 11,5 CM) E ARGAMASSA DE ASSENTAMENTO COM PREPARO EM BETONEIRA. AF_12/2021</t>
  </si>
  <si>
    <t xml:space="preserve"> 1.3.7 </t>
  </si>
  <si>
    <t xml:space="preserve"> 74199/001 </t>
  </si>
  <si>
    <t>CHAPISCO RUSTICO TRACO 1:3 (CIMENTO E AREIA GROSSA), ESPESSURA 2CM, PREPARO MANUAL DA ARGAMASSA</t>
  </si>
  <si>
    <t xml:space="preserve"> 1.3.8 </t>
  </si>
  <si>
    <t xml:space="preserve"> 87554 </t>
  </si>
  <si>
    <t>EMBOÇO, EM ARGAMASSA TRAÇO 1:2:8, PREPARO MANUAL, APLICADO MANUALMENTE EM PAREDES INTERNAS DE AMBIENTES COM ÁREA MAIOR QUE 10M², E = 10MM, COM TALISCAS. AF_03/2024</t>
  </si>
  <si>
    <t xml:space="preserve"> 1.3.9 </t>
  </si>
  <si>
    <t xml:space="preserve"> 75481 </t>
  </si>
  <si>
    <t>REBOCO ARGAMASSA TRACO 1:2 (CAL E AREIA FINA PENEIRADA), ESPESSURA 0,5CM, PREPARO MANUAL DA ARGAMASSA</t>
  </si>
  <si>
    <t xml:space="preserve"> 1.3.10 </t>
  </si>
  <si>
    <t xml:space="preserve"> 1.3.11 </t>
  </si>
  <si>
    <t xml:space="preserve"> 1.3.12 </t>
  </si>
  <si>
    <t xml:space="preserve"> 1.3.13 </t>
  </si>
  <si>
    <t xml:space="preserve"> 1.3.14 </t>
  </si>
  <si>
    <t xml:space="preserve"> 1.3.15 </t>
  </si>
  <si>
    <t xml:space="preserve"> 1.3.16 </t>
  </si>
  <si>
    <t xml:space="preserve"> 1.3.17 </t>
  </si>
  <si>
    <t xml:space="preserve"> 1.4 </t>
  </si>
  <si>
    <t>COZINHA/DESPENSA/LAVANDEIRA</t>
  </si>
  <si>
    <t xml:space="preserve"> 1.4.1 </t>
  </si>
  <si>
    <t xml:space="preserve"> 1.4.2 </t>
  </si>
  <si>
    <t xml:space="preserve"> 93204 </t>
  </si>
  <si>
    <t>CINTA DE AMARRAÇÃO DE ALVENARIA MOLDADA IN LOCO EM CONCRETO. AF_03/2016</t>
  </si>
  <si>
    <t xml:space="preserve"> 90445 </t>
  </si>
  <si>
    <t>RASGO LINEAR MECANIZADO EM CONTRAPISO, PARA RAMAIS/ DISTRIBUIÇÃO DE INSTALAÇÕES HIDRÁULICAS, DIÂMETROS MAIORES QUE 40 MM E MENORES OU IGUAIS A 75 MM. AF_09/2023_PS</t>
  </si>
  <si>
    <t xml:space="preserve"> 74165/002 </t>
  </si>
  <si>
    <t>TUBO PVC ESGOTO PREDIAL DN 50MM, INCLUSIVE CONEXOES - FORNECIMENTOE INSTALACAO</t>
  </si>
  <si>
    <t xml:space="preserve"> 93142 </t>
  </si>
  <si>
    <t>PONTO DE TOMADA RESIDENCIAL INCLUINDO TOMADA (2 MÓDULOS) 10A/250V, CAIXA ELÉTRICA, ELETRODUTO, CABO, RASGO, QUEBRA E CHUMBAMENTO. AF_01/2016</t>
  </si>
  <si>
    <t xml:space="preserve"> 89957 </t>
  </si>
  <si>
    <t>PONTO DE CONSUMO TERMINAL DE ÁGUA FRIA (SUBRAMAL) COM TUBULAÇÃO DE PVC, DN 25 MM, INSTALADO EM RAMAL DE ÁGUA, INCLUSOS RASGO E CHUMBAMENTO EM ALVENARIA. AF_12/2014</t>
  </si>
  <si>
    <t xml:space="preserve"> 93128 </t>
  </si>
  <si>
    <t>PONTO DE ILUMINAÇÃO RESIDENCIAL INCLUINDO INTERRUPTOR SIMPLES, CAIXA ELÉTRICA, ELETRODUTO, CABO, RASGO, QUEBRA E CHUMBAMENTO (EXCLUINDO LUMINÁRIA E LÂMPADA). AF_01/2016</t>
  </si>
  <si>
    <t xml:space="preserve"> 1.5 </t>
  </si>
  <si>
    <t>CIRCULAÇÃO</t>
  </si>
  <si>
    <t xml:space="preserve"> 1.5.1 </t>
  </si>
  <si>
    <t xml:space="preserve"> 1.5.2 </t>
  </si>
  <si>
    <t xml:space="preserve"> 1.5.3 </t>
  </si>
  <si>
    <t xml:space="preserve"> 1.5.4 </t>
  </si>
  <si>
    <t xml:space="preserve"> 1.5.5 </t>
  </si>
  <si>
    <t xml:space="preserve"> 1.5.6 </t>
  </si>
  <si>
    <t xml:space="preserve"> 1.5.7 </t>
  </si>
  <si>
    <t xml:space="preserve"> 1.5.8 </t>
  </si>
  <si>
    <t xml:space="preserve"> 1.5.9 </t>
  </si>
  <si>
    <t xml:space="preserve"> 1.5.10 </t>
  </si>
  <si>
    <t xml:space="preserve"> 1.6 </t>
  </si>
  <si>
    <t>REFEITÓRIO</t>
  </si>
  <si>
    <t xml:space="preserve"> 1.6.1 </t>
  </si>
  <si>
    <t xml:space="preserve"> 022710 </t>
  </si>
  <si>
    <t>RETIRADA DE PLACAS VINILICAS EM PISOS</t>
  </si>
  <si>
    <t xml:space="preserve"> 1.6.2 </t>
  </si>
  <si>
    <t xml:space="preserve"> 1.7 </t>
  </si>
  <si>
    <t>SALA DE COLCHONETES</t>
  </si>
  <si>
    <t xml:space="preserve"> 1.7.1 </t>
  </si>
  <si>
    <t xml:space="preserve"> 1.7.2 </t>
  </si>
  <si>
    <t xml:space="preserve"> 1.7.3 </t>
  </si>
  <si>
    <t xml:space="preserve"> 1.7.4 </t>
  </si>
  <si>
    <t xml:space="preserve"> 1.7.5 </t>
  </si>
  <si>
    <t xml:space="preserve"> 1.7.6 </t>
  </si>
  <si>
    <t xml:space="preserve"> 1.7.7 </t>
  </si>
  <si>
    <t xml:space="preserve"> 1.7.8 </t>
  </si>
  <si>
    <t xml:space="preserve"> 1.7.9 </t>
  </si>
  <si>
    <t xml:space="preserve"> 1.7.10 </t>
  </si>
  <si>
    <t xml:space="preserve"> 1.7.11 </t>
  </si>
  <si>
    <t xml:space="preserve"> 1.7.12 </t>
  </si>
  <si>
    <t xml:space="preserve"> 1.8 </t>
  </si>
  <si>
    <t>SANITÁRIOS</t>
  </si>
  <si>
    <t xml:space="preserve"> 1.8.1 </t>
  </si>
  <si>
    <t xml:space="preserve"> 1.8.2 </t>
  </si>
  <si>
    <t xml:space="preserve"> 1.8.3 </t>
  </si>
  <si>
    <t xml:space="preserve"> 1.8.4 </t>
  </si>
  <si>
    <t xml:space="preserve"> 96116 </t>
  </si>
  <si>
    <t>FORRO EM RÉGUAS DE PVC, FRISADO, PARA AMBIENTES COMERCIAIS, INCLUSIVE ESTRUTURA BIDIRECIONAL DE FIXAÇÃO. AF_08/2023_PS</t>
  </si>
  <si>
    <t xml:space="preserve"> 1.8.5 </t>
  </si>
  <si>
    <t xml:space="preserve"> 1.8.6 </t>
  </si>
  <si>
    <t xml:space="preserve"> 1.8.7 </t>
  </si>
  <si>
    <t xml:space="preserve"> 1.9 </t>
  </si>
  <si>
    <t>MATERNAL</t>
  </si>
  <si>
    <t xml:space="preserve"> 1.9.1 </t>
  </si>
  <si>
    <t xml:space="preserve"> 1.9.2 </t>
  </si>
  <si>
    <t xml:space="preserve"> 1.9.3 </t>
  </si>
  <si>
    <t xml:space="preserve"> 1.9.4 </t>
  </si>
  <si>
    <t xml:space="preserve"> 98683 </t>
  </si>
  <si>
    <t>PISO LAMINADO EM AMBIENTES INTERNOS. AF_09/2020</t>
  </si>
  <si>
    <t xml:space="preserve"> 1.9.5 </t>
  </si>
  <si>
    <t xml:space="preserve"> 98688 </t>
  </si>
  <si>
    <t>RODAPÉ EM POLIESTIRENO, ALTURA 5 CM. AF_09/2020</t>
  </si>
  <si>
    <t xml:space="preserve"> 1.9.6 </t>
  </si>
  <si>
    <t xml:space="preserve"> 1.9.7 </t>
  </si>
  <si>
    <t xml:space="preserve"> 1.9.8 </t>
  </si>
  <si>
    <t xml:space="preserve"> 1.9.9 </t>
  </si>
  <si>
    <t xml:space="preserve"> 1.9.10 </t>
  </si>
  <si>
    <t xml:space="preserve"> 1.9.11 </t>
  </si>
  <si>
    <t xml:space="preserve"> 1.9.12 </t>
  </si>
  <si>
    <t xml:space="preserve"> 1.10 </t>
  </si>
  <si>
    <t>BERÇARIO</t>
  </si>
  <si>
    <t xml:space="preserve"> 1.10.1 </t>
  </si>
  <si>
    <t xml:space="preserve"> 1.10.2 </t>
  </si>
  <si>
    <t xml:space="preserve"> 1.10.3 </t>
  </si>
  <si>
    <t xml:space="preserve"> 1.10.4 </t>
  </si>
  <si>
    <t xml:space="preserve"> 1.10.5 </t>
  </si>
  <si>
    <t xml:space="preserve"> 1.10.6 </t>
  </si>
  <si>
    <t xml:space="preserve"> 1.10.7 </t>
  </si>
  <si>
    <t xml:space="preserve"> 1.10.8 </t>
  </si>
  <si>
    <t xml:space="preserve"> 1.10.9 </t>
  </si>
  <si>
    <t xml:space="preserve"> 1.10.10 </t>
  </si>
  <si>
    <t xml:space="preserve"> 1.10.11 </t>
  </si>
  <si>
    <t xml:space="preserve"> 1.10.12 </t>
  </si>
  <si>
    <t xml:space="preserve"> 1.11 </t>
  </si>
  <si>
    <t>EDUCAÇÃO INFANTIL 1</t>
  </si>
  <si>
    <t xml:space="preserve"> 1.11.1 </t>
  </si>
  <si>
    <t xml:space="preserve"> 1.11.2 </t>
  </si>
  <si>
    <t xml:space="preserve"> 1.11.3 </t>
  </si>
  <si>
    <t xml:space="preserve"> 1.11.4 </t>
  </si>
  <si>
    <t xml:space="preserve"> 1.11.5 </t>
  </si>
  <si>
    <t xml:space="preserve"> 1.11.6 </t>
  </si>
  <si>
    <t xml:space="preserve"> 1.11.7 </t>
  </si>
  <si>
    <t xml:space="preserve"> 1.11.8 </t>
  </si>
  <si>
    <t xml:space="preserve"> 1.11.9 </t>
  </si>
  <si>
    <t xml:space="preserve"> 1.11.10 </t>
  </si>
  <si>
    <t xml:space="preserve"> 1.11.11 </t>
  </si>
  <si>
    <t xml:space="preserve"> 1.11.12 </t>
  </si>
  <si>
    <t xml:space="preserve"> 1.12 </t>
  </si>
  <si>
    <t>EDUCAÇÃO INFANTIL 2</t>
  </si>
  <si>
    <t xml:space="preserve"> 1.12.1 </t>
  </si>
  <si>
    <t xml:space="preserve"> 1.12.2 </t>
  </si>
  <si>
    <t xml:space="preserve"> 1.12.3 </t>
  </si>
  <si>
    <t xml:space="preserve"> 1.12.4 </t>
  </si>
  <si>
    <t xml:space="preserve"> 1.12.5 </t>
  </si>
  <si>
    <t xml:space="preserve"> 1.12.6 </t>
  </si>
  <si>
    <t xml:space="preserve"> 1.12.7 </t>
  </si>
  <si>
    <t xml:space="preserve"> 1.12.8 </t>
  </si>
  <si>
    <t xml:space="preserve"> 1.12.9 </t>
  </si>
  <si>
    <t xml:space="preserve"> 1.12.10 </t>
  </si>
  <si>
    <t xml:space="preserve"> 1.12.11 </t>
  </si>
  <si>
    <t xml:space="preserve"> 1.12.12 </t>
  </si>
  <si>
    <t xml:space="preserve"> 1.13 </t>
  </si>
  <si>
    <t>FRALDÁRIO/LACTÁRIO</t>
  </si>
  <si>
    <t xml:space="preserve"> 1.13.1 </t>
  </si>
  <si>
    <t xml:space="preserve"> 1.13.2 </t>
  </si>
  <si>
    <t xml:space="preserve"> 1.13.3 </t>
  </si>
  <si>
    <t xml:space="preserve"> 1.13.4 </t>
  </si>
  <si>
    <t xml:space="preserve"> 88484 </t>
  </si>
  <si>
    <t>FUNDO SELADOR ACRÍLICO, APLICAÇÃO MANUAL EM TETO, UMA DEMÃO. AF_04/2023</t>
  </si>
  <si>
    <t xml:space="preserve"> 1.13.5 </t>
  </si>
  <si>
    <t xml:space="preserve"> 104640 </t>
  </si>
  <si>
    <t>PINTURA LÁTEX ACRÍLICA STANDARD, APLICAÇÃO MANUAL EM TETO, DUAS DEMÃOS. AF_04/2023</t>
  </si>
  <si>
    <t xml:space="preserve"> 1.13.6 </t>
  </si>
  <si>
    <t xml:space="preserve"> 1.14 </t>
  </si>
  <si>
    <t>ÁREA COBERTA</t>
  </si>
  <si>
    <t xml:space="preserve"> 1.14.1 </t>
  </si>
  <si>
    <t xml:space="preserve"> 1.14.2 </t>
  </si>
  <si>
    <t xml:space="preserve"> 1.14.3 </t>
  </si>
  <si>
    <t xml:space="preserve"> 2 </t>
  </si>
  <si>
    <t>REFORMA EXTERNA</t>
  </si>
  <si>
    <t xml:space="preserve"> 2.1 </t>
  </si>
  <si>
    <t xml:space="preserve"> 104789 </t>
  </si>
  <si>
    <t>DEMOLIÇÃO DE PISO DE CONCRETO SIMPLES, DE FORMA MANUAL, SEM REAPROVEITAMENTO. AF_09/2023</t>
  </si>
  <si>
    <t xml:space="preserve"> 2.2 </t>
  </si>
  <si>
    <t xml:space="preserve"> 93680 </t>
  </si>
  <si>
    <t>EXECUÇÃO DE PAVIMENTO EM PISO INTERTRAVADO, COM BLOCO RETANGULAR COLORIDO DE 20 X 10 CM, ESPESSURA 6 CM. AF_10/2022</t>
  </si>
  <si>
    <t xml:space="preserve"> 2.3 </t>
  </si>
  <si>
    <t xml:space="preserve"> 94277 </t>
  </si>
  <si>
    <t>ASSENTAMENTO DE GUIA (MEIO-FIO) EM TRECHO RETO, CONFECCIONADA EM CONCRETO PRÉ-FABRICADO, DIMENSÕES 80X08X08X25 CM (COMPRIMENTO X BASE INFERIOR X BASE SUPERIOR X ALTURA). AF_01/2024</t>
  </si>
  <si>
    <t xml:space="preserve"> 2.4 </t>
  </si>
  <si>
    <t xml:space="preserve"> 2.5 </t>
  </si>
  <si>
    <t xml:space="preserve"> 2.6 </t>
  </si>
  <si>
    <t xml:space="preserve"> 102218 </t>
  </si>
  <si>
    <t>PINTURA TINTA DE ACABAMENTO (PIGMENTADA) ESMALTE SINTÉTICO FOSCO EM MADEIRA, 2 DEMÃOS. AF_01/2021</t>
  </si>
  <si>
    <t xml:space="preserve"> 2.7 </t>
  </si>
  <si>
    <t xml:space="preserve"> 100754 </t>
  </si>
  <si>
    <t>PINTURA COM TINTA ACRÍLICA DE ACABAMENTO APLICADA A ROLO OU PINCEL SOBRE SUPERFÍCIES METÁLICAS (EXCETO PERFIL) EXECUTADO EM OBRA (02 DEMÃOS). AF_01/2020</t>
  </si>
  <si>
    <t xml:space="preserve"> 3 </t>
  </si>
  <si>
    <t xml:space="preserve"> 97647 </t>
  </si>
  <si>
    <t>REMOÇÃO DE TELHAS DE FIBROCIMENTO METÁLICA E CERÂMICA, DE FORMA MANUAL, SEM REAPROVEITAMENTO. AF_09/2023</t>
  </si>
  <si>
    <t xml:space="preserve"> 97650 </t>
  </si>
  <si>
    <t>REMOÇÃO DE TRAMA DE MADEIRA PARA COBERTURA, DE FORMA MANUAL, SEM REAPROVEITAMENTO. AF_09/2023</t>
  </si>
  <si>
    <t xml:space="preserve"> 72081 </t>
  </si>
  <si>
    <t>ESTRUTURA DE MADEIRA DE LEI PRIMEIRA QUALIDADE, SERRADA, NAO APARELHADA, PARA TELHAS ONDULADAS, VAOS ATE 7M</t>
  </si>
  <si>
    <t xml:space="preserve"> 94207 </t>
  </si>
  <si>
    <t>TELHAMENTO COM TELHA ONDULADA DE FIBROCIMENTO E = 6 MM, COM RECOBRIMENTO LATERAL DE 1/4 DE ONDA PARA TELHADO COM INCLINAÇÃO MAIOR QUE 10°, COM ATÉ 2 ÁGUAS, INCLUSO IÇAMENTO. AF_07/2019</t>
  </si>
  <si>
    <t xml:space="preserve"> 100435 </t>
  </si>
  <si>
    <t>RUFO EM FIBROCIMENTO PARA TELHA ONDULADA E = 6 MM, ABA DE 26 CM, INCLUSO TRANSPORTE VERTICAL, EXCETO CONTRARRUFO. AF_07/2019</t>
  </si>
  <si>
    <t xml:space="preserve"> 94228 </t>
  </si>
  <si>
    <t>CALHA EM CHAPA DE AÇO GALVANIZADO NÚMERO 24, DESENVOLVIMENTO DE 50 CM, INCLUSO TRANSPORTE VERTICAL. AF_07/2019</t>
  </si>
  <si>
    <t>REFORMA INTERNA PRÉDIO DE APOIO</t>
  </si>
  <si>
    <t>Totais -&gt;</t>
  </si>
  <si>
    <t>Total sem BDI</t>
  </si>
  <si>
    <t>Total do BDI</t>
  </si>
  <si>
    <t>Total Geral</t>
  </si>
  <si>
    <t>_______________________________________________________________
Matias Sausen Feil
Setor de Engenharia</t>
  </si>
  <si>
    <t>REFORMA DO PRÉDIO DE APOIO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</si>
  <si>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</si>
  <si>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</si>
  <si>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</si>
  <si>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</si>
  <si>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</si>
  <si>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</si>
  <si>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</si>
  <si>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</si>
  <si>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</si>
  <si>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</si>
  <si>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</si>
  <si>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</si>
  <si>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</si>
  <si>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</si>
  <si>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</si>
  <si>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</si>
  <si>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</si>
  <si>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</si>
  <si>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3.2</t>
  </si>
  <si>
    <t>REFORMA EXTERNA PRÉDIO DE APOIO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</si>
  <si>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</si>
  <si>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</si>
  <si>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</si>
  <si>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</si>
  <si>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</si>
  <si>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</si>
  <si>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</si>
  <si>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</si>
  <si>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Reforma E.M.I Meu pequeno Mundo</t>
  </si>
  <si>
    <t>SERVIÇOS FINAIS</t>
  </si>
  <si>
    <t>LIMPEZA DE SUPERFÍCIE COM JATO DE ALTA PRESSÃO. AF_04/2019</t>
  </si>
  <si>
    <t>REMOCAO DE ENTULHO CARGA MANUAL EM CAMINHAO BASCULANTE 6M3</t>
  </si>
  <si>
    <t>4.1</t>
  </si>
  <si>
    <t>4.2</t>
  </si>
  <si>
    <t xml:space="preserve"> 97621 </t>
  </si>
  <si>
    <t>DEMOLIÇÃO DE ALVENARIA DE BLOCO FURADO, DE FORMA MANUAL, COM REAPROVEITAMENTO. AF_09/2023</t>
  </si>
  <si>
    <t xml:space="preserve"> 91338 </t>
  </si>
  <si>
    <t>PORTA DE ALUMÍNIO DE ABRIR COM LAMBRI, COM GUARNIÇÃO, FIXAÇÃO COM PARAFUSOS - FORNECIMENTO E INSTALAÇÃO. AF_12/2019</t>
  </si>
  <si>
    <t xml:space="preserve"> 1.6.3</t>
  </si>
  <si>
    <t xml:space="preserve"> 1.6.4</t>
  </si>
  <si>
    <t xml:space="preserve"> 1.6.5</t>
  </si>
  <si>
    <t xml:space="preserve"> 1.6.6</t>
  </si>
  <si>
    <t xml:space="preserve"> 1.6.7</t>
  </si>
  <si>
    <t xml:space="preserve"> 1.6.8</t>
  </si>
  <si>
    <t xml:space="preserve"> 1.6.9</t>
  </si>
  <si>
    <t xml:space="preserve"> 1.6.10</t>
  </si>
  <si>
    <t xml:space="preserve"> 1.6.11</t>
  </si>
  <si>
    <t xml:space="preserve"> 1.6.12</t>
  </si>
  <si>
    <t xml:space="preserve"> 1.6.13</t>
  </si>
  <si>
    <t xml:space="preserve"> 1.6.14</t>
  </si>
  <si>
    <t xml:space="preserve"> 86889 </t>
  </si>
  <si>
    <t xml:space="preserve"> 100852 </t>
  </si>
  <si>
    <t>CUBA DE EMBUTIR RETANGULAR DE AÇO INOXIDÁVEL, 56 X 33 X 12 CM - FORNECIMENTO E INSTALAÇÃO. AF_01/2020</t>
  </si>
  <si>
    <t xml:space="preserve"> 86910 </t>
  </si>
  <si>
    <t>TORNEIRA CROMADA TUBO MÓVEL, DE PAREDE, 1/2" OU 3/4", PARA PIA DE COZINHA, PADRÃO MÉDIO - FORNECIMENTO E INSTALAÇÃO. AF_01/2020</t>
  </si>
  <si>
    <t xml:space="preserve"> 190720 </t>
  </si>
  <si>
    <t xml:space="preserve"> 1.4.3</t>
  </si>
  <si>
    <t xml:space="preserve"> 1.4.4</t>
  </si>
  <si>
    <t xml:space="preserve"> 1.4.5</t>
  </si>
  <si>
    <t xml:space="preserve"> 1.4.6</t>
  </si>
  <si>
    <t xml:space="preserve"> 1.4.7</t>
  </si>
  <si>
    <t xml:space="preserve"> 1.4.8</t>
  </si>
  <si>
    <t xml:space="preserve"> 1.4.9</t>
  </si>
  <si>
    <t xml:space="preserve"> 1.4.10</t>
  </si>
  <si>
    <t xml:space="preserve"> 1.4.11</t>
  </si>
  <si>
    <t xml:space="preserve"> 1.4.12</t>
  </si>
  <si>
    <t xml:space="preserve"> 1.4.13</t>
  </si>
  <si>
    <t xml:space="preserve"> 1.4.14</t>
  </si>
  <si>
    <t xml:space="preserve"> 1.4.15</t>
  </si>
  <si>
    <t xml:space="preserve"> 1.4.16</t>
  </si>
  <si>
    <t xml:space="preserve"> 1.4.17</t>
  </si>
  <si>
    <t xml:space="preserve"> 1.4.18</t>
  </si>
  <si>
    <t xml:space="preserve"> 1.4.19</t>
  </si>
  <si>
    <t xml:space="preserve"> 1.4.20</t>
  </si>
  <si>
    <t xml:space="preserve"> 1.4.21</t>
  </si>
  <si>
    <t xml:space="preserve"> 1.4.22</t>
  </si>
  <si>
    <t xml:space="preserve"> 1.4.23</t>
  </si>
  <si>
    <t xml:space="preserve"> 1.4.24</t>
  </si>
  <si>
    <t xml:space="preserve"> 1.4.25</t>
  </si>
  <si>
    <t xml:space="preserve"> 1.4.26</t>
  </si>
  <si>
    <t xml:space="preserve"> 1.4.27</t>
  </si>
  <si>
    <t>BANCADA DE GRANITO CINZA POLIDO, DE 3,0 X 0,60 M, PARA PIA DE COZINHA - FORNECIMENTO E INSTALAÇÃO. AF_01/2020</t>
  </si>
  <si>
    <t>PRATELEIRAS EM GRANITO GRANITO CINZA POLIDO</t>
  </si>
  <si>
    <t>Cronograma Físico e Financeiro</t>
  </si>
  <si>
    <t>Total Por Etapa</t>
  </si>
  <si>
    <t>30 DIAS</t>
  </si>
  <si>
    <t>60 DIAS</t>
  </si>
  <si>
    <t>90 DIAS</t>
  </si>
  <si>
    <t>120 DIAS</t>
  </si>
  <si>
    <t>Porcentagem</t>
  </si>
  <si>
    <t>Custo</t>
  </si>
  <si>
    <t>Porcentagem Acumulado</t>
  </si>
  <si>
    <t>Custo Acumulado</t>
  </si>
  <si>
    <t>Meu pequeno Mundo</t>
  </si>
  <si>
    <t xml:space="preserve"> 3</t>
  </si>
  <si>
    <t xml:space="preserve">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</si>
</sst>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&quot;R$&quot;\ #,##0.00"/>
  </numFmts>
  <fonts count="22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8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FF0D8"/>
        <bgColor rgb="FFDFF0D8"/>
      </patternFill>
    </fill>
    <fill>
      <patternFill patternType="solid">
        <fgColor rgb="FFD8ECF6"/>
      </patternFill>
    </fill>
    <fill>
      <patternFill patternType="solid">
        <fgColor rgb="FFDFF0D8"/>
      </patternFill>
    </fill>
  </fills>
  <borders count="1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1" fillId="11" borderId="8" xfId="0" applyFont="1" applyFill="1" applyBorder="1" applyAlignment="1">
      <alignment horizontal="left" vertical="top" wrapText="1"/>
    </xf>
    <xf numFmtId="0" fontId="12" fillId="12" borderId="9" xfId="0" applyFont="1" applyFill="1" applyBorder="1" applyAlignment="1">
      <alignment horizontal="center" vertical="top" wrapText="1"/>
    </xf>
    <xf numFmtId="0" fontId="13" fillId="13" borderId="10" xfId="0" applyFont="1" applyFill="1" applyBorder="1" applyAlignment="1">
      <alignment horizontal="right" vertical="top" wrapText="1"/>
    </xf>
    <xf numFmtId="4" fontId="14" fillId="14" borderId="11" xfId="0" applyNumberFormat="1" applyFont="1" applyFill="1" applyBorder="1" applyAlignment="1">
      <alignment horizontal="right" vertical="top" wrapText="1"/>
    </xf>
    <xf numFmtId="0" fontId="15" fillId="15" borderId="0" xfId="0" applyFont="1" applyFill="1" applyAlignment="1">
      <alignment horizontal="left" vertical="top" wrapText="1"/>
    </xf>
    <xf numFmtId="0" fontId="16" fillId="16" borderId="0" xfId="0" applyFont="1" applyFill="1" applyAlignment="1">
      <alignment horizontal="center" vertical="top" wrapText="1"/>
    </xf>
    <xf numFmtId="0" fontId="17" fillId="17" borderId="0" xfId="0" applyFont="1" applyFill="1" applyAlignment="1">
      <alignment horizontal="right" vertical="top" wrapText="1"/>
    </xf>
    <xf numFmtId="0" fontId="19" fillId="19" borderId="0" xfId="0" applyFont="1" applyFill="1" applyAlignment="1">
      <alignment horizontal="left" vertical="top" wrapText="1"/>
    </xf>
    <xf numFmtId="0" fontId="20" fillId="20" borderId="0" xfId="0" applyFont="1" applyFill="1" applyAlignment="1">
      <alignment horizontal="center" vertical="top" wrapText="1"/>
    </xf>
    <xf numFmtId="4" fontId="11" fillId="21" borderId="12" xfId="0" applyNumberFormat="1" applyFont="1" applyFill="1" applyBorder="1" applyAlignment="1">
      <alignment horizontal="right" vertical="top" wrapText="1"/>
    </xf>
    <xf numFmtId="164" fontId="11" fillId="21" borderId="12" xfId="0" applyNumberFormat="1" applyFont="1" applyFill="1" applyBorder="1" applyAlignment="1">
      <alignment horizontal="right" vertical="top" wrapText="1"/>
    </xf>
    <xf numFmtId="4" fontId="17" fillId="17" borderId="0" xfId="0" applyNumberFormat="1" applyFont="1" applyFill="1" applyAlignment="1">
      <alignment horizontal="right" vertical="top" wrapText="1"/>
    </xf>
    <xf numFmtId="4" fontId="0" fillId="0" borderId="0" xfId="0" applyNumberFormat="1"/>
    <xf numFmtId="0" fontId="10" fillId="15" borderId="0" xfId="0" applyFont="1" applyFill="1" applyAlignment="1">
      <alignment horizontal="left" vertical="top" wrapText="1"/>
    </xf>
    <xf numFmtId="4" fontId="11" fillId="21" borderId="0" xfId="0" applyNumberFormat="1" applyFont="1" applyFill="1" applyAlignment="1">
      <alignment horizontal="right" vertical="top" wrapText="1"/>
    </xf>
    <xf numFmtId="0" fontId="6" fillId="22" borderId="12" xfId="0" applyFont="1" applyFill="1" applyBorder="1" applyAlignment="1">
      <alignment horizontal="left" vertical="top" wrapText="1"/>
    </xf>
    <xf numFmtId="4" fontId="6" fillId="22" borderId="12" xfId="0" applyNumberFormat="1" applyFont="1" applyFill="1" applyBorder="1" applyAlignment="1">
      <alignment horizontal="right" vertical="top" wrapText="1"/>
    </xf>
    <xf numFmtId="0" fontId="11" fillId="23" borderId="12" xfId="0" applyFont="1" applyFill="1" applyBorder="1" applyAlignment="1">
      <alignment horizontal="right" vertical="top" wrapText="1"/>
    </xf>
    <xf numFmtId="0" fontId="11" fillId="23" borderId="12" xfId="0" applyFont="1" applyFill="1" applyBorder="1" applyAlignment="1">
      <alignment horizontal="left" vertical="top" wrapText="1"/>
    </xf>
    <xf numFmtId="0" fontId="11" fillId="23" borderId="12" xfId="0" applyFont="1" applyFill="1" applyBorder="1" applyAlignment="1">
      <alignment horizontal="center" vertical="top" wrapText="1"/>
    </xf>
    <xf numFmtId="4" fontId="11" fillId="23" borderId="12" xfId="0" applyNumberFormat="1" applyFont="1" applyFill="1" applyBorder="1" applyAlignment="1">
      <alignment horizontal="right" vertical="top" wrapText="1"/>
    </xf>
    <xf numFmtId="0" fontId="11" fillId="21" borderId="12" xfId="0" applyFont="1" applyFill="1" applyBorder="1" applyAlignment="1">
      <alignment horizontal="left" vertical="top" wrapText="1"/>
    </xf>
    <xf numFmtId="0" fontId="11" fillId="21" borderId="12" xfId="0" applyFont="1" applyFill="1" applyBorder="1" applyAlignment="1">
      <alignment horizontal="right" vertical="top" wrapText="1"/>
    </xf>
    <xf numFmtId="0" fontId="11" fillId="21" borderId="12" xfId="0" applyFont="1" applyFill="1" applyBorder="1" applyAlignment="1">
      <alignment horizontal="center" vertical="top" wrapText="1"/>
    </xf>
    <xf numFmtId="2" fontId="7" fillId="8" borderId="5" xfId="0" applyNumberFormat="1" applyFont="1" applyFill="1" applyBorder="1" applyAlignment="1">
      <alignment horizontal="right" vertical="top" wrapText="1"/>
    </xf>
    <xf numFmtId="2" fontId="13" fillId="13" borderId="10" xfId="0" applyNumberFormat="1" applyFont="1" applyFill="1" applyBorder="1" applyAlignment="1">
      <alignment horizontal="right" vertical="top" wrapText="1"/>
    </xf>
    <xf numFmtId="2" fontId="11" fillId="21" borderId="12" xfId="0" applyNumberFormat="1" applyFont="1" applyFill="1" applyBorder="1" applyAlignment="1">
      <alignment horizontal="right" vertical="top" wrapText="1"/>
    </xf>
    <xf numFmtId="2" fontId="6" fillId="22" borderId="12" xfId="0" applyNumberFormat="1" applyFont="1" applyFill="1" applyBorder="1" applyAlignment="1">
      <alignment horizontal="right" vertical="top" wrapText="1"/>
    </xf>
    <xf numFmtId="2" fontId="11" fillId="23" borderId="12" xfId="0" applyNumberFormat="1" applyFont="1" applyFill="1" applyBorder="1" applyAlignment="1">
      <alignment horizontal="right" vertical="top" wrapText="1"/>
    </xf>
    <xf numFmtId="2" fontId="17" fillId="17" borderId="0" xfId="0" applyNumberFormat="1" applyFont="1" applyFill="1" applyAlignment="1">
      <alignment horizontal="right" vertical="top" wrapText="1"/>
    </xf>
    <xf numFmtId="2" fontId="20" fillId="20" borderId="0" xfId="0" applyNumberFormat="1" applyFont="1" applyFill="1" applyAlignment="1">
      <alignment horizontal="center" vertical="top" wrapText="1"/>
    </xf>
    <xf numFmtId="2" fontId="16" fillId="16" borderId="0" xfId="0" applyNumberFormat="1" applyFont="1" applyFill="1" applyAlignment="1">
      <alignment horizontal="center" vertical="top" wrapText="1"/>
    </xf>
    <xf numFmtId="2" fontId="0" fillId="0" borderId="0" xfId="0" applyNumberFormat="1"/>
    <xf numFmtId="0" fontId="1" fillId="20" borderId="0" xfId="0" applyFont="1" applyFill="1" applyAlignment="1">
      <alignment horizontal="left" vertical="top" wrapText="1"/>
    </xf>
    <xf numFmtId="0" fontId="10" fillId="20" borderId="0" xfId="0" applyFont="1" applyFill="1" applyAlignment="1">
      <alignment horizontal="left" vertical="top" wrapText="1"/>
    </xf>
    <xf numFmtId="0" fontId="19" fillId="20" borderId="0" xfId="0" applyFont="1" applyFill="1" applyAlignment="1">
      <alignment horizontal="center" vertical="top" wrapText="1"/>
    </xf>
    <xf numFmtId="0" fontId="10" fillId="20" borderId="0" xfId="0" applyFont="1" applyFill="1" applyAlignment="1">
      <alignment horizontal="center" vertical="top" wrapText="1"/>
    </xf>
    <xf numFmtId="10" fontId="10" fillId="20" borderId="0" xfId="0" applyNumberFormat="1" applyFont="1" applyFill="1" applyAlignment="1">
      <alignment horizontal="right" vertical="top" wrapText="1"/>
    </xf>
    <xf numFmtId="4" fontId="10" fillId="20" borderId="0" xfId="0" applyNumberFormat="1" applyFont="1" applyFill="1" applyAlignment="1">
      <alignment horizontal="right" vertical="top" wrapText="1"/>
    </xf>
    <xf numFmtId="165" fontId="10" fillId="20" borderId="0" xfId="0" applyNumberFormat="1" applyFont="1" applyFill="1" applyAlignment="1">
      <alignment horizontal="right" vertical="top" wrapText="1"/>
    </xf>
    <xf numFmtId="165" fontId="11" fillId="10" borderId="13" xfId="0" applyNumberFormat="1" applyFont="1" applyFill="1" applyBorder="1" applyAlignment="1">
      <alignment horizontal="right" vertical="top" wrapText="1"/>
    </xf>
    <xf numFmtId="165" fontId="6" fillId="10" borderId="13" xfId="0" applyNumberFormat="1" applyFont="1" applyFill="1" applyBorder="1" applyAlignment="1">
      <alignment horizontal="right" vertical="top" wrapText="1"/>
    </xf>
    <xf numFmtId="0" fontId="6" fillId="10" borderId="13" xfId="0" applyFont="1" applyFill="1" applyBorder="1" applyAlignment="1">
      <alignment horizontal="left" vertical="top" wrapText="1"/>
    </xf>
    <xf numFmtId="4" fontId="6" fillId="10" borderId="13" xfId="0" applyNumberFormat="1" applyFont="1" applyFill="1" applyBorder="1" applyAlignment="1">
      <alignment horizontal="right" vertical="top" wrapText="1"/>
    </xf>
    <xf numFmtId="0" fontId="1" fillId="20" borderId="13" xfId="0" applyFont="1" applyFill="1" applyBorder="1" applyAlignment="1">
      <alignment horizontal="left" vertical="top" wrapText="1"/>
    </xf>
    <xf numFmtId="0" fontId="1" fillId="20" borderId="13" xfId="0" applyFont="1" applyFill="1" applyBorder="1" applyAlignment="1">
      <alignment horizontal="right" vertical="top" wrapText="1"/>
    </xf>
    <xf numFmtId="0" fontId="17" fillId="17" borderId="0" xfId="0" applyFont="1" applyFill="1" applyAlignment="1">
      <alignment horizontal="right" vertical="top" wrapText="1"/>
    </xf>
    <xf numFmtId="0" fontId="15" fillId="15" borderId="0" xfId="0" applyFont="1" applyFill="1" applyAlignment="1">
      <alignment horizontal="left" vertical="top" wrapText="1"/>
    </xf>
    <xf numFmtId="4" fontId="18" fillId="18" borderId="0" xfId="0" applyNumberFormat="1" applyFont="1" applyFill="1" applyAlignment="1">
      <alignment horizontal="right" vertical="top" wrapText="1"/>
    </xf>
    <xf numFmtId="0" fontId="20" fillId="20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2" fontId="5" fillId="6" borderId="3" xfId="0" applyNumberFormat="1" applyFont="1" applyFill="1" applyBorder="1" applyAlignment="1">
      <alignment horizontal="right" vertical="top" wrapText="1"/>
    </xf>
    <xf numFmtId="0" fontId="1" fillId="2" borderId="0" xfId="0" applyFont="1" applyFill="1" applyAlignment="1">
      <alignment horizontal="left" vertical="top" wrapText="1"/>
    </xf>
    <xf numFmtId="0" fontId="10" fillId="20" borderId="0" xfId="0" applyFont="1" applyFill="1" applyAlignment="1">
      <alignment horizontal="left" vertical="top" wrapText="1"/>
    </xf>
    <xf numFmtId="0" fontId="19" fillId="20" borderId="0" xfId="0" applyFont="1" applyFill="1" applyAlignment="1">
      <alignment horizontal="center" vertical="top" wrapText="1"/>
    </xf>
    <xf numFmtId="0" fontId="1" fillId="20" borderId="0" xfId="0" applyFont="1" applyFill="1" applyAlignment="1">
      <alignment horizontal="left" vertical="top" wrapText="1"/>
    </xf>
    <xf numFmtId="0" fontId="1" fillId="20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144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35"/>
  <sheetViews>
    <sheetView showWhiteSpace="0" workbookViewId="0">
      <selection activeCell="P9" sqref="P9"/>
    </sheetView>
  </sheetViews>
  <sheetFormatPr defaultRowHeight="14.25" x14ac:dyDescent="0.2"/>
  <cols>
    <col min="1" max="1" width="6.625" customWidth="1"/>
    <col min="2" max="2" width="8.375" customWidth="1"/>
    <col min="3" max="3" width="7.25" customWidth="1"/>
    <col min="4" max="4" width="60" bestFit="1" customWidth="1"/>
    <col min="5" max="5" width="5" bestFit="1" customWidth="1"/>
    <col min="6" max="6" width="10" style="38" bestFit="1" customWidth="1"/>
    <col min="7" max="13" width="10" bestFit="1" customWidth="1"/>
    <col min="15" max="15" width="9.875" bestFit="1" customWidth="1"/>
  </cols>
  <sheetData>
    <row r="1" spans="1:18" ht="15" x14ac:dyDescent="0.2">
      <c r="A1" s="1"/>
      <c r="B1" s="1"/>
      <c r="C1" s="1"/>
      <c r="D1" s="1" t="s">
        <v>0</v>
      </c>
      <c r="E1" s="62" t="s">
        <v>1</v>
      </c>
      <c r="F1" s="62"/>
      <c r="G1" s="62" t="s">
        <v>2</v>
      </c>
      <c r="H1" s="62"/>
      <c r="I1" s="62"/>
      <c r="J1" s="62" t="s">
        <v>3</v>
      </c>
      <c r="K1" s="62"/>
      <c r="L1" s="62"/>
      <c r="M1" s="62"/>
    </row>
    <row r="2" spans="1:18" ht="80.099999999999994" customHeight="1" x14ac:dyDescent="0.2">
      <c r="A2" s="10"/>
      <c r="B2" s="10"/>
      <c r="C2" s="10"/>
      <c r="D2" s="19" t="s">
        <v>320</v>
      </c>
      <c r="E2" s="53" t="s">
        <v>4</v>
      </c>
      <c r="F2" s="53"/>
      <c r="G2" s="53" t="s">
        <v>5</v>
      </c>
      <c r="H2" s="53"/>
      <c r="I2" s="53"/>
      <c r="J2" s="53" t="s">
        <v>6</v>
      </c>
      <c r="K2" s="53"/>
      <c r="L2" s="53"/>
      <c r="M2" s="53"/>
    </row>
    <row r="3" spans="1:18" ht="15" x14ac:dyDescent="0.25">
      <c r="A3" s="57" t="s">
        <v>7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8" ht="15" customHeight="1" x14ac:dyDescent="0.2">
      <c r="A4" s="58" t="s">
        <v>8</v>
      </c>
      <c r="B4" s="59" t="s">
        <v>9</v>
      </c>
      <c r="C4" s="58" t="s">
        <v>10</v>
      </c>
      <c r="D4" s="58" t="s">
        <v>11</v>
      </c>
      <c r="E4" s="60" t="s">
        <v>12</v>
      </c>
      <c r="F4" s="61" t="s">
        <v>13</v>
      </c>
      <c r="G4" s="60" t="s">
        <v>14</v>
      </c>
      <c r="H4" s="58"/>
      <c r="I4" s="58"/>
      <c r="J4" s="60" t="s">
        <v>15</v>
      </c>
      <c r="K4" s="58"/>
      <c r="L4" s="58"/>
      <c r="M4" s="59" t="s">
        <v>16</v>
      </c>
    </row>
    <row r="5" spans="1:18" ht="15" customHeight="1" x14ac:dyDescent="0.2">
      <c r="A5" s="59"/>
      <c r="B5" s="59"/>
      <c r="C5" s="59"/>
      <c r="D5" s="59"/>
      <c r="E5" s="59"/>
      <c r="F5" s="61"/>
      <c r="G5" s="2" t="s">
        <v>17</v>
      </c>
      <c r="H5" s="2" t="s">
        <v>18</v>
      </c>
      <c r="I5" s="2" t="s">
        <v>15</v>
      </c>
      <c r="J5" s="2" t="s">
        <v>17</v>
      </c>
      <c r="K5" s="2" t="s">
        <v>18</v>
      </c>
      <c r="L5" s="2" t="s">
        <v>15</v>
      </c>
      <c r="M5" s="59"/>
    </row>
    <row r="6" spans="1:18" ht="24" customHeight="1" x14ac:dyDescent="0.2">
      <c r="A6" s="3" t="s">
        <v>19</v>
      </c>
      <c r="B6" s="3"/>
      <c r="C6" s="3"/>
      <c r="D6" s="3" t="s">
        <v>20</v>
      </c>
      <c r="E6" s="3"/>
      <c r="F6" s="30"/>
      <c r="G6" s="3"/>
      <c r="H6" s="3"/>
      <c r="I6" s="3"/>
      <c r="J6" s="3"/>
      <c r="K6" s="3"/>
      <c r="L6" s="4">
        <f>L7+L20+L34+L52+L80+L91+L106+L119+L127+L140+L153+L166+L179+L186</f>
        <v>150053.38999999998</v>
      </c>
      <c r="M6" s="5">
        <f t="shared" ref="M6:M37" si="0">L6/L$229</f>
        <v>0.5858425379070209</v>
      </c>
      <c r="R6" s="4"/>
    </row>
    <row r="7" spans="1:18" ht="24" customHeight="1" x14ac:dyDescent="0.2">
      <c r="A7" s="3" t="s">
        <v>21</v>
      </c>
      <c r="B7" s="3"/>
      <c r="C7" s="3"/>
      <c r="D7" s="3" t="s">
        <v>22</v>
      </c>
      <c r="E7" s="3"/>
      <c r="F7" s="30"/>
      <c r="G7" s="3"/>
      <c r="H7" s="3"/>
      <c r="I7" s="3"/>
      <c r="J7" s="3"/>
      <c r="K7" s="3"/>
      <c r="L7" s="4">
        <f>SUM(L8:L19)</f>
        <v>6511.3099999999995</v>
      </c>
      <c r="M7" s="5">
        <f t="shared" si="0"/>
        <v>2.5421634096366393E-2</v>
      </c>
      <c r="R7" s="4"/>
    </row>
    <row r="8" spans="1:18" ht="26.1" customHeight="1" x14ac:dyDescent="0.2">
      <c r="A8" s="6" t="s">
        <v>23</v>
      </c>
      <c r="B8" s="8" t="s">
        <v>24</v>
      </c>
      <c r="C8" s="6" t="s">
        <v>25</v>
      </c>
      <c r="D8" s="6" t="s">
        <v>26</v>
      </c>
      <c r="E8" s="7" t="s">
        <v>27</v>
      </c>
      <c r="F8" s="31">
        <v>12.18</v>
      </c>
      <c r="G8" s="9">
        <v>23.75</v>
      </c>
      <c r="H8" s="9">
        <v>7.31</v>
      </c>
      <c r="I8" s="15">
        <f>G8+H8</f>
        <v>31.06</v>
      </c>
      <c r="J8" s="15">
        <f>ROUND(G8*F8,2)</f>
        <v>289.27999999999997</v>
      </c>
      <c r="K8" s="15">
        <f>ROUND(H8*F8,2)</f>
        <v>89.04</v>
      </c>
      <c r="L8" s="15">
        <f>K8+J8</f>
        <v>378.32</v>
      </c>
      <c r="M8" s="16">
        <f t="shared" si="0"/>
        <v>1.4770472625842319E-3</v>
      </c>
      <c r="R8" s="15">
        <v>378.32</v>
      </c>
    </row>
    <row r="9" spans="1:18" ht="26.1" customHeight="1" x14ac:dyDescent="0.2">
      <c r="A9" s="6" t="s">
        <v>28</v>
      </c>
      <c r="B9" s="8" t="s">
        <v>29</v>
      </c>
      <c r="C9" s="6" t="s">
        <v>25</v>
      </c>
      <c r="D9" s="6" t="s">
        <v>30</v>
      </c>
      <c r="E9" s="7" t="s">
        <v>27</v>
      </c>
      <c r="F9" s="31">
        <v>1.7</v>
      </c>
      <c r="G9" s="9">
        <v>9.94</v>
      </c>
      <c r="H9" s="9">
        <v>3.03</v>
      </c>
      <c r="I9" s="15">
        <f t="shared" ref="I9:I19" si="1">G9+H9</f>
        <v>12.969999999999999</v>
      </c>
      <c r="J9" s="15">
        <f t="shared" ref="J9:J19" si="2">ROUND(G9*F9,2)</f>
        <v>16.899999999999999</v>
      </c>
      <c r="K9" s="15">
        <f t="shared" ref="K9:K19" si="3">ROUND(H9*F9,2)</f>
        <v>5.15</v>
      </c>
      <c r="L9" s="15">
        <f t="shared" ref="L9:L19" si="4">K9+J9</f>
        <v>22.049999999999997</v>
      </c>
      <c r="M9" s="16">
        <f t="shared" si="0"/>
        <v>8.6088211408284806E-5</v>
      </c>
      <c r="R9" s="15">
        <v>22.049999999999997</v>
      </c>
    </row>
    <row r="10" spans="1:18" ht="26.1" customHeight="1" x14ac:dyDescent="0.2">
      <c r="A10" s="6" t="s">
        <v>31</v>
      </c>
      <c r="B10" s="8" t="s">
        <v>32</v>
      </c>
      <c r="C10" s="6" t="s">
        <v>25</v>
      </c>
      <c r="D10" s="6" t="s">
        <v>33</v>
      </c>
      <c r="E10" s="7" t="s">
        <v>34</v>
      </c>
      <c r="F10" s="31">
        <v>1</v>
      </c>
      <c r="G10" s="9">
        <v>1.92</v>
      </c>
      <c r="H10" s="9">
        <v>0.56999999999999995</v>
      </c>
      <c r="I10" s="15">
        <f t="shared" si="1"/>
        <v>2.4899999999999998</v>
      </c>
      <c r="J10" s="15">
        <f t="shared" si="2"/>
        <v>1.92</v>
      </c>
      <c r="K10" s="15">
        <f t="shared" si="3"/>
        <v>0.56999999999999995</v>
      </c>
      <c r="L10" s="15">
        <f t="shared" si="4"/>
        <v>2.4899999999999998</v>
      </c>
      <c r="M10" s="16">
        <f t="shared" si="0"/>
        <v>9.7215259141328425E-6</v>
      </c>
      <c r="R10" s="15">
        <v>2.4899999999999998</v>
      </c>
    </row>
    <row r="11" spans="1:18" ht="26.1" customHeight="1" x14ac:dyDescent="0.2">
      <c r="A11" s="6" t="s">
        <v>35</v>
      </c>
      <c r="B11" s="8" t="s">
        <v>36</v>
      </c>
      <c r="C11" s="6" t="s">
        <v>25</v>
      </c>
      <c r="D11" s="6" t="s">
        <v>37</v>
      </c>
      <c r="E11" s="7" t="s">
        <v>27</v>
      </c>
      <c r="F11" s="31">
        <v>12.18</v>
      </c>
      <c r="G11" s="9">
        <v>9.77</v>
      </c>
      <c r="H11" s="9">
        <v>2.86</v>
      </c>
      <c r="I11" s="15">
        <f t="shared" si="1"/>
        <v>12.629999999999999</v>
      </c>
      <c r="J11" s="15">
        <f t="shared" si="2"/>
        <v>119</v>
      </c>
      <c r="K11" s="15">
        <f t="shared" si="3"/>
        <v>34.83</v>
      </c>
      <c r="L11" s="15">
        <f t="shared" si="4"/>
        <v>153.82999999999998</v>
      </c>
      <c r="M11" s="16">
        <f t="shared" si="0"/>
        <v>6.0058728167512255E-4</v>
      </c>
      <c r="R11" s="15">
        <v>153.82999999999998</v>
      </c>
    </row>
    <row r="12" spans="1:18" ht="39" customHeight="1" x14ac:dyDescent="0.2">
      <c r="A12" s="6" t="s">
        <v>38</v>
      </c>
      <c r="B12" s="8" t="s">
        <v>39</v>
      </c>
      <c r="C12" s="6" t="s">
        <v>25</v>
      </c>
      <c r="D12" s="6" t="s">
        <v>40</v>
      </c>
      <c r="E12" s="7" t="s">
        <v>27</v>
      </c>
      <c r="F12" s="31">
        <v>12.18</v>
      </c>
      <c r="G12" s="9">
        <v>18.399999999999999</v>
      </c>
      <c r="H12" s="9">
        <v>125.93</v>
      </c>
      <c r="I12" s="15">
        <f t="shared" si="1"/>
        <v>144.33000000000001</v>
      </c>
      <c r="J12" s="15">
        <f t="shared" si="2"/>
        <v>224.11</v>
      </c>
      <c r="K12" s="15">
        <f t="shared" si="3"/>
        <v>1533.83</v>
      </c>
      <c r="L12" s="15">
        <f t="shared" si="4"/>
        <v>1757.94</v>
      </c>
      <c r="M12" s="16">
        <f t="shared" si="0"/>
        <v>6.8633972953777876E-3</v>
      </c>
      <c r="R12" s="15">
        <v>1757.94</v>
      </c>
    </row>
    <row r="13" spans="1:18" ht="26.1" customHeight="1" x14ac:dyDescent="0.2">
      <c r="A13" s="6" t="s">
        <v>41</v>
      </c>
      <c r="B13" s="8" t="s">
        <v>42</v>
      </c>
      <c r="C13" s="6" t="s">
        <v>25</v>
      </c>
      <c r="D13" s="6" t="s">
        <v>43</v>
      </c>
      <c r="E13" s="7" t="s">
        <v>44</v>
      </c>
      <c r="F13" s="31">
        <v>13.16</v>
      </c>
      <c r="G13" s="9">
        <v>3.19</v>
      </c>
      <c r="H13" s="9">
        <v>11.92</v>
      </c>
      <c r="I13" s="15">
        <f t="shared" si="1"/>
        <v>15.11</v>
      </c>
      <c r="J13" s="15">
        <f t="shared" si="2"/>
        <v>41.98</v>
      </c>
      <c r="K13" s="15">
        <f t="shared" si="3"/>
        <v>156.87</v>
      </c>
      <c r="L13" s="15">
        <f t="shared" si="4"/>
        <v>198.85</v>
      </c>
      <c r="M13" s="16">
        <f t="shared" si="0"/>
        <v>7.7635559358446419E-4</v>
      </c>
      <c r="R13" s="15">
        <v>198.85</v>
      </c>
    </row>
    <row r="14" spans="1:18" ht="26.1" customHeight="1" x14ac:dyDescent="0.2">
      <c r="A14" s="6" t="s">
        <v>45</v>
      </c>
      <c r="B14" s="8" t="s">
        <v>46</v>
      </c>
      <c r="C14" s="6" t="s">
        <v>25</v>
      </c>
      <c r="D14" s="6" t="s">
        <v>47</v>
      </c>
      <c r="E14" s="7" t="s">
        <v>27</v>
      </c>
      <c r="F14" s="31">
        <v>38.700000000000003</v>
      </c>
      <c r="G14" s="9">
        <v>0.99</v>
      </c>
      <c r="H14" s="9">
        <v>2.58</v>
      </c>
      <c r="I14" s="15">
        <f t="shared" si="1"/>
        <v>3.5700000000000003</v>
      </c>
      <c r="J14" s="15">
        <f t="shared" si="2"/>
        <v>38.31</v>
      </c>
      <c r="K14" s="15">
        <f t="shared" si="3"/>
        <v>99.85</v>
      </c>
      <c r="L14" s="15">
        <f t="shared" si="4"/>
        <v>138.16</v>
      </c>
      <c r="M14" s="16">
        <f t="shared" si="0"/>
        <v>5.3940804027975643E-4</v>
      </c>
      <c r="R14" s="15">
        <v>138.16</v>
      </c>
    </row>
    <row r="15" spans="1:18" ht="26.1" customHeight="1" x14ac:dyDescent="0.2">
      <c r="A15" s="6" t="s">
        <v>48</v>
      </c>
      <c r="B15" s="8" t="s">
        <v>49</v>
      </c>
      <c r="C15" s="6" t="s">
        <v>25</v>
      </c>
      <c r="D15" s="6" t="s">
        <v>50</v>
      </c>
      <c r="E15" s="7" t="s">
        <v>27</v>
      </c>
      <c r="F15" s="31">
        <v>38.700000000000003</v>
      </c>
      <c r="G15" s="9">
        <v>5.81</v>
      </c>
      <c r="H15" s="9">
        <v>11.9</v>
      </c>
      <c r="I15" s="15">
        <f t="shared" si="1"/>
        <v>17.71</v>
      </c>
      <c r="J15" s="15">
        <f t="shared" si="2"/>
        <v>224.85</v>
      </c>
      <c r="K15" s="15">
        <f t="shared" si="3"/>
        <v>460.53</v>
      </c>
      <c r="L15" s="15">
        <f t="shared" si="4"/>
        <v>685.38</v>
      </c>
      <c r="M15" s="16">
        <f t="shared" si="0"/>
        <v>2.675879289569626E-3</v>
      </c>
      <c r="R15" s="15">
        <v>685.38</v>
      </c>
    </row>
    <row r="16" spans="1:18" ht="39" customHeight="1" x14ac:dyDescent="0.2">
      <c r="A16" s="6" t="s">
        <v>51</v>
      </c>
      <c r="B16" s="8" t="s">
        <v>52</v>
      </c>
      <c r="C16" s="6" t="s">
        <v>25</v>
      </c>
      <c r="D16" s="6" t="s">
        <v>53</v>
      </c>
      <c r="E16" s="7" t="s">
        <v>27</v>
      </c>
      <c r="F16" s="31">
        <v>12.18</v>
      </c>
      <c r="G16" s="9">
        <v>25.21</v>
      </c>
      <c r="H16" s="9">
        <v>70.31</v>
      </c>
      <c r="I16" s="15">
        <f t="shared" si="1"/>
        <v>95.52000000000001</v>
      </c>
      <c r="J16" s="15">
        <f t="shared" si="2"/>
        <v>307.06</v>
      </c>
      <c r="K16" s="15">
        <f t="shared" si="3"/>
        <v>856.38</v>
      </c>
      <c r="L16" s="15">
        <f t="shared" si="4"/>
        <v>1163.44</v>
      </c>
      <c r="M16" s="16">
        <f t="shared" si="0"/>
        <v>4.5423341805376372E-3</v>
      </c>
      <c r="R16" s="15">
        <v>1163.44</v>
      </c>
    </row>
    <row r="17" spans="1:18" ht="26.1" customHeight="1" x14ac:dyDescent="0.2">
      <c r="A17" s="6" t="s">
        <v>54</v>
      </c>
      <c r="B17" s="8" t="s">
        <v>55</v>
      </c>
      <c r="C17" s="6" t="s">
        <v>25</v>
      </c>
      <c r="D17" s="6" t="s">
        <v>56</v>
      </c>
      <c r="E17" s="7" t="s">
        <v>44</v>
      </c>
      <c r="F17" s="31">
        <v>13.96</v>
      </c>
      <c r="G17" s="9">
        <v>7.65</v>
      </c>
      <c r="H17" s="9">
        <v>11.08</v>
      </c>
      <c r="I17" s="15">
        <f t="shared" si="1"/>
        <v>18.73</v>
      </c>
      <c r="J17" s="15">
        <f t="shared" si="2"/>
        <v>106.79</v>
      </c>
      <c r="K17" s="15">
        <f t="shared" si="3"/>
        <v>154.68</v>
      </c>
      <c r="L17" s="15">
        <f t="shared" si="4"/>
        <v>261.47000000000003</v>
      </c>
      <c r="M17" s="16">
        <f t="shared" si="0"/>
        <v>1.0208383055294438E-3</v>
      </c>
      <c r="R17" s="15">
        <v>261.47000000000003</v>
      </c>
    </row>
    <row r="18" spans="1:18" ht="65.099999999999994" customHeight="1" x14ac:dyDescent="0.2">
      <c r="A18" s="6" t="s">
        <v>57</v>
      </c>
      <c r="B18" s="8" t="s">
        <v>58</v>
      </c>
      <c r="C18" s="6" t="s">
        <v>25</v>
      </c>
      <c r="D18" s="6" t="s">
        <v>59</v>
      </c>
      <c r="E18" s="7" t="s">
        <v>34</v>
      </c>
      <c r="F18" s="31">
        <v>1</v>
      </c>
      <c r="G18" s="9">
        <v>20.93</v>
      </c>
      <c r="H18" s="9">
        <v>1285.8</v>
      </c>
      <c r="I18" s="15">
        <f t="shared" si="1"/>
        <v>1306.73</v>
      </c>
      <c r="J18" s="15">
        <f t="shared" si="2"/>
        <v>20.93</v>
      </c>
      <c r="K18" s="15">
        <f t="shared" si="3"/>
        <v>1285.8</v>
      </c>
      <c r="L18" s="15">
        <f t="shared" si="4"/>
        <v>1306.73</v>
      </c>
      <c r="M18" s="16">
        <f t="shared" si="0"/>
        <v>5.1017709067368716E-3</v>
      </c>
      <c r="R18" s="15">
        <v>1306.73</v>
      </c>
    </row>
    <row r="19" spans="1:18" ht="26.1" customHeight="1" x14ac:dyDescent="0.2">
      <c r="A19" s="6" t="s">
        <v>60</v>
      </c>
      <c r="B19" s="8" t="s">
        <v>61</v>
      </c>
      <c r="C19" s="6" t="s">
        <v>62</v>
      </c>
      <c r="D19" s="6" t="s">
        <v>63</v>
      </c>
      <c r="E19" s="7" t="s">
        <v>34</v>
      </c>
      <c r="F19" s="31">
        <v>1</v>
      </c>
      <c r="G19" s="9">
        <v>60.93</v>
      </c>
      <c r="H19" s="9">
        <v>381.72</v>
      </c>
      <c r="I19" s="15">
        <f t="shared" si="1"/>
        <v>442.65000000000003</v>
      </c>
      <c r="J19" s="15">
        <f t="shared" si="2"/>
        <v>60.93</v>
      </c>
      <c r="K19" s="15">
        <f t="shared" si="3"/>
        <v>381.72</v>
      </c>
      <c r="L19" s="15">
        <f t="shared" si="4"/>
        <v>442.65000000000003</v>
      </c>
      <c r="M19" s="16">
        <f t="shared" si="0"/>
        <v>1.7282062031690375E-3</v>
      </c>
      <c r="R19" s="15">
        <v>442.65000000000003</v>
      </c>
    </row>
    <row r="20" spans="1:18" ht="24" customHeight="1" x14ac:dyDescent="0.2">
      <c r="A20" s="3" t="s">
        <v>64</v>
      </c>
      <c r="B20" s="3"/>
      <c r="C20" s="3"/>
      <c r="D20" s="3" t="s">
        <v>65</v>
      </c>
      <c r="E20" s="3"/>
      <c r="F20" s="30"/>
      <c r="G20" s="3"/>
      <c r="H20" s="3"/>
      <c r="I20" s="3"/>
      <c r="J20" s="3"/>
      <c r="K20" s="3"/>
      <c r="L20" s="4">
        <f>SUM(L21:L33)</f>
        <v>4959.42</v>
      </c>
      <c r="M20" s="5">
        <f t="shared" si="0"/>
        <v>1.9362702830951289E-2</v>
      </c>
      <c r="R20" s="4"/>
    </row>
    <row r="21" spans="1:18" ht="26.1" customHeight="1" x14ac:dyDescent="0.2">
      <c r="A21" s="6" t="s">
        <v>66</v>
      </c>
      <c r="B21" s="8" t="s">
        <v>24</v>
      </c>
      <c r="C21" s="6" t="s">
        <v>25</v>
      </c>
      <c r="D21" s="6" t="s">
        <v>26</v>
      </c>
      <c r="E21" s="7" t="s">
        <v>27</v>
      </c>
      <c r="F21" s="31">
        <v>16.12</v>
      </c>
      <c r="G21" s="9">
        <v>23.75</v>
      </c>
      <c r="H21" s="9">
        <v>7.31</v>
      </c>
      <c r="I21" s="15">
        <f t="shared" ref="I21" si="5">G21+H21</f>
        <v>31.06</v>
      </c>
      <c r="J21" s="15">
        <f t="shared" ref="J21" si="6">ROUND(G21*F21,2)</f>
        <v>382.85</v>
      </c>
      <c r="K21" s="15">
        <f t="shared" ref="K21" si="7">ROUND(H21*F21,2)</f>
        <v>117.84</v>
      </c>
      <c r="L21" s="15">
        <f t="shared" ref="L21" si="8">K21+J21</f>
        <v>500.69000000000005</v>
      </c>
      <c r="M21" s="16">
        <f t="shared" si="0"/>
        <v>1.9548075541956523E-3</v>
      </c>
      <c r="R21" s="15">
        <v>500.69000000000005</v>
      </c>
    </row>
    <row r="22" spans="1:18" ht="26.1" customHeight="1" x14ac:dyDescent="0.2">
      <c r="A22" s="6" t="s">
        <v>67</v>
      </c>
      <c r="B22" s="8" t="s">
        <v>29</v>
      </c>
      <c r="C22" s="6" t="s">
        <v>25</v>
      </c>
      <c r="D22" s="6" t="s">
        <v>30</v>
      </c>
      <c r="E22" s="7" t="s">
        <v>27</v>
      </c>
      <c r="F22" s="31">
        <v>1.7</v>
      </c>
      <c r="G22" s="9">
        <v>9.94</v>
      </c>
      <c r="H22" s="9">
        <v>3.03</v>
      </c>
      <c r="I22" s="15">
        <f t="shared" ref="I22:I33" si="9">G22+H22</f>
        <v>12.969999999999999</v>
      </c>
      <c r="J22" s="15">
        <f t="shared" ref="J22:J33" si="10">ROUND(G22*F22,2)</f>
        <v>16.899999999999999</v>
      </c>
      <c r="K22" s="15">
        <f t="shared" ref="K22:K33" si="11">ROUND(H22*F22,2)</f>
        <v>5.15</v>
      </c>
      <c r="L22" s="15">
        <f t="shared" ref="L22:L33" si="12">K22+J22</f>
        <v>22.049999999999997</v>
      </c>
      <c r="M22" s="16">
        <f t="shared" si="0"/>
        <v>8.6088211408284806E-5</v>
      </c>
      <c r="R22" s="15">
        <v>22.049999999999997</v>
      </c>
    </row>
    <row r="23" spans="1:18" ht="26.1" customHeight="1" x14ac:dyDescent="0.2">
      <c r="A23" s="6" t="s">
        <v>68</v>
      </c>
      <c r="B23" s="8" t="s">
        <v>32</v>
      </c>
      <c r="C23" s="6" t="s">
        <v>25</v>
      </c>
      <c r="D23" s="6" t="s">
        <v>33</v>
      </c>
      <c r="E23" s="7" t="s">
        <v>34</v>
      </c>
      <c r="F23" s="31">
        <v>1</v>
      </c>
      <c r="G23" s="9">
        <v>1.92</v>
      </c>
      <c r="H23" s="9">
        <v>0.56999999999999995</v>
      </c>
      <c r="I23" s="15">
        <f t="shared" si="9"/>
        <v>2.4899999999999998</v>
      </c>
      <c r="J23" s="15">
        <f t="shared" si="10"/>
        <v>1.92</v>
      </c>
      <c r="K23" s="15">
        <f t="shared" si="11"/>
        <v>0.56999999999999995</v>
      </c>
      <c r="L23" s="15">
        <f t="shared" si="12"/>
        <v>2.4899999999999998</v>
      </c>
      <c r="M23" s="16">
        <f t="shared" si="0"/>
        <v>9.7215259141328425E-6</v>
      </c>
      <c r="R23" s="15">
        <v>2.4899999999999998</v>
      </c>
    </row>
    <row r="24" spans="1:18" ht="24" customHeight="1" x14ac:dyDescent="0.2">
      <c r="A24" s="6" t="s">
        <v>69</v>
      </c>
      <c r="B24" s="8" t="s">
        <v>70</v>
      </c>
      <c r="C24" s="6" t="s">
        <v>25</v>
      </c>
      <c r="D24" s="6" t="s">
        <v>71</v>
      </c>
      <c r="E24" s="7" t="s">
        <v>34</v>
      </c>
      <c r="F24" s="31">
        <v>3</v>
      </c>
      <c r="G24" s="9">
        <v>25.36</v>
      </c>
      <c r="H24" s="9">
        <v>6.92</v>
      </c>
      <c r="I24" s="15">
        <f t="shared" si="9"/>
        <v>32.28</v>
      </c>
      <c r="J24" s="15">
        <f t="shared" si="10"/>
        <v>76.08</v>
      </c>
      <c r="K24" s="15">
        <f t="shared" si="11"/>
        <v>20.76</v>
      </c>
      <c r="L24" s="15">
        <f t="shared" si="12"/>
        <v>96.84</v>
      </c>
      <c r="M24" s="16">
        <f t="shared" si="0"/>
        <v>3.7808536928699785E-4</v>
      </c>
      <c r="R24" s="15">
        <v>96.84</v>
      </c>
    </row>
    <row r="25" spans="1:18" ht="26.1" customHeight="1" x14ac:dyDescent="0.2">
      <c r="A25" s="6" t="s">
        <v>72</v>
      </c>
      <c r="B25" s="8" t="s">
        <v>36</v>
      </c>
      <c r="C25" s="6" t="s">
        <v>25</v>
      </c>
      <c r="D25" s="6" t="s">
        <v>37</v>
      </c>
      <c r="E25" s="7" t="s">
        <v>27</v>
      </c>
      <c r="F25" s="31">
        <v>2.6</v>
      </c>
      <c r="G25" s="9">
        <v>9.77</v>
      </c>
      <c r="H25" s="9">
        <v>2.86</v>
      </c>
      <c r="I25" s="15">
        <f t="shared" si="9"/>
        <v>12.629999999999999</v>
      </c>
      <c r="J25" s="15">
        <f t="shared" si="10"/>
        <v>25.4</v>
      </c>
      <c r="K25" s="15">
        <f t="shared" si="11"/>
        <v>7.44</v>
      </c>
      <c r="L25" s="15">
        <f t="shared" si="12"/>
        <v>32.839999999999996</v>
      </c>
      <c r="M25" s="16">
        <f t="shared" si="0"/>
        <v>1.2821482370286045E-4</v>
      </c>
      <c r="R25" s="15">
        <v>32.839999999999996</v>
      </c>
    </row>
    <row r="26" spans="1:18" ht="39" customHeight="1" x14ac:dyDescent="0.2">
      <c r="A26" s="6" t="s">
        <v>73</v>
      </c>
      <c r="B26" s="8" t="s">
        <v>39</v>
      </c>
      <c r="C26" s="6" t="s">
        <v>25</v>
      </c>
      <c r="D26" s="6" t="s">
        <v>40</v>
      </c>
      <c r="E26" s="7" t="s">
        <v>27</v>
      </c>
      <c r="F26" s="31">
        <v>2.6</v>
      </c>
      <c r="G26" s="9">
        <v>18.399999999999999</v>
      </c>
      <c r="H26" s="9">
        <v>125.93</v>
      </c>
      <c r="I26" s="15">
        <f t="shared" si="9"/>
        <v>144.33000000000001</v>
      </c>
      <c r="J26" s="15">
        <f t="shared" si="10"/>
        <v>47.84</v>
      </c>
      <c r="K26" s="15">
        <f t="shared" si="11"/>
        <v>327.42</v>
      </c>
      <c r="L26" s="15">
        <f t="shared" si="12"/>
        <v>375.26</v>
      </c>
      <c r="M26" s="16">
        <f t="shared" si="0"/>
        <v>1.4651003271234902E-3</v>
      </c>
      <c r="R26" s="15">
        <v>375.26</v>
      </c>
    </row>
    <row r="27" spans="1:18" ht="39" customHeight="1" x14ac:dyDescent="0.2">
      <c r="A27" s="6" t="s">
        <v>74</v>
      </c>
      <c r="B27" s="8" t="s">
        <v>75</v>
      </c>
      <c r="C27" s="6" t="s">
        <v>25</v>
      </c>
      <c r="D27" s="6" t="s">
        <v>76</v>
      </c>
      <c r="E27" s="7" t="s">
        <v>27</v>
      </c>
      <c r="F27" s="31">
        <v>16.12</v>
      </c>
      <c r="G27" s="9">
        <v>26.65</v>
      </c>
      <c r="H27" s="9">
        <v>57.76</v>
      </c>
      <c r="I27" s="15">
        <f t="shared" si="9"/>
        <v>84.41</v>
      </c>
      <c r="J27" s="15">
        <f t="shared" si="10"/>
        <v>429.6</v>
      </c>
      <c r="K27" s="15">
        <f t="shared" si="11"/>
        <v>931.09</v>
      </c>
      <c r="L27" s="15">
        <f t="shared" si="12"/>
        <v>1360.69</v>
      </c>
      <c r="M27" s="16">
        <f t="shared" si="0"/>
        <v>5.3124430104824977E-3</v>
      </c>
      <c r="R27" s="15">
        <v>1360.69</v>
      </c>
    </row>
    <row r="28" spans="1:18" ht="38.25" x14ac:dyDescent="0.2">
      <c r="A28" s="6" t="s">
        <v>77</v>
      </c>
      <c r="B28" s="8" t="s">
        <v>52</v>
      </c>
      <c r="C28" s="6" t="s">
        <v>25</v>
      </c>
      <c r="D28" s="6" t="s">
        <v>53</v>
      </c>
      <c r="E28" s="7" t="s">
        <v>27</v>
      </c>
      <c r="F28" s="31">
        <v>2.6</v>
      </c>
      <c r="G28" s="9">
        <v>25.21</v>
      </c>
      <c r="H28" s="9">
        <v>70.31</v>
      </c>
      <c r="I28" s="15">
        <f t="shared" si="9"/>
        <v>95.52000000000001</v>
      </c>
      <c r="J28" s="15">
        <f t="shared" si="10"/>
        <v>65.55</v>
      </c>
      <c r="K28" s="15">
        <f t="shared" si="11"/>
        <v>182.81</v>
      </c>
      <c r="L28" s="15">
        <f t="shared" si="12"/>
        <v>248.36</v>
      </c>
      <c r="M28" s="16">
        <f t="shared" si="0"/>
        <v>9.6965388595744305E-4</v>
      </c>
      <c r="R28" s="15">
        <v>248.36</v>
      </c>
    </row>
    <row r="29" spans="1:18" ht="26.1" customHeight="1" x14ac:dyDescent="0.2">
      <c r="A29" s="6" t="s">
        <v>78</v>
      </c>
      <c r="B29" s="8" t="s">
        <v>55</v>
      </c>
      <c r="C29" s="6" t="s">
        <v>25</v>
      </c>
      <c r="D29" s="6" t="s">
        <v>56</v>
      </c>
      <c r="E29" s="7" t="s">
        <v>44</v>
      </c>
      <c r="F29" s="31">
        <v>6.76</v>
      </c>
      <c r="G29" s="9">
        <v>7.65</v>
      </c>
      <c r="H29" s="9">
        <v>11.08</v>
      </c>
      <c r="I29" s="15">
        <f t="shared" si="9"/>
        <v>18.73</v>
      </c>
      <c r="J29" s="15">
        <f t="shared" si="10"/>
        <v>51.71</v>
      </c>
      <c r="K29" s="15">
        <f t="shared" si="11"/>
        <v>74.900000000000006</v>
      </c>
      <c r="L29" s="15">
        <f t="shared" si="12"/>
        <v>126.61000000000001</v>
      </c>
      <c r="M29" s="16">
        <f t="shared" si="0"/>
        <v>4.943142152563693E-4</v>
      </c>
      <c r="R29" s="15">
        <v>126.61000000000001</v>
      </c>
    </row>
    <row r="30" spans="1:18" ht="51" x14ac:dyDescent="0.2">
      <c r="A30" s="6" t="s">
        <v>79</v>
      </c>
      <c r="B30" s="8" t="s">
        <v>58</v>
      </c>
      <c r="C30" s="6" t="s">
        <v>25</v>
      </c>
      <c r="D30" s="6" t="s">
        <v>59</v>
      </c>
      <c r="E30" s="7" t="s">
        <v>34</v>
      </c>
      <c r="F30" s="31">
        <v>1</v>
      </c>
      <c r="G30" s="9">
        <v>20.93</v>
      </c>
      <c r="H30" s="9">
        <v>1285.8</v>
      </c>
      <c r="I30" s="15">
        <f t="shared" si="9"/>
        <v>1306.73</v>
      </c>
      <c r="J30" s="15">
        <f t="shared" si="10"/>
        <v>20.93</v>
      </c>
      <c r="K30" s="15">
        <f t="shared" si="11"/>
        <v>1285.8</v>
      </c>
      <c r="L30" s="15">
        <f t="shared" si="12"/>
        <v>1306.73</v>
      </c>
      <c r="M30" s="16">
        <f t="shared" si="0"/>
        <v>5.1017709067368716E-3</v>
      </c>
      <c r="R30" s="15">
        <v>1306.73</v>
      </c>
    </row>
    <row r="31" spans="1:18" ht="26.1" customHeight="1" x14ac:dyDescent="0.2">
      <c r="A31" s="6" t="s">
        <v>80</v>
      </c>
      <c r="B31" s="8" t="s">
        <v>61</v>
      </c>
      <c r="C31" s="6" t="s">
        <v>62</v>
      </c>
      <c r="D31" s="6" t="s">
        <v>63</v>
      </c>
      <c r="E31" s="7" t="s">
        <v>34</v>
      </c>
      <c r="F31" s="31">
        <v>1</v>
      </c>
      <c r="G31" s="9">
        <v>60.93</v>
      </c>
      <c r="H31" s="9">
        <v>381.72</v>
      </c>
      <c r="I31" s="15">
        <f t="shared" si="9"/>
        <v>442.65000000000003</v>
      </c>
      <c r="J31" s="15">
        <f t="shared" si="10"/>
        <v>60.93</v>
      </c>
      <c r="K31" s="15">
        <f t="shared" si="11"/>
        <v>381.72</v>
      </c>
      <c r="L31" s="15">
        <f t="shared" si="12"/>
        <v>442.65000000000003</v>
      </c>
      <c r="M31" s="16">
        <f t="shared" si="0"/>
        <v>1.7282062031690375E-3</v>
      </c>
      <c r="R31" s="15">
        <v>442.65000000000003</v>
      </c>
    </row>
    <row r="32" spans="1:18" ht="24" customHeight="1" x14ac:dyDescent="0.2">
      <c r="A32" s="6" t="s">
        <v>81</v>
      </c>
      <c r="B32" s="8" t="s">
        <v>82</v>
      </c>
      <c r="C32" s="6" t="s">
        <v>62</v>
      </c>
      <c r="D32" s="6" t="s">
        <v>83</v>
      </c>
      <c r="E32" s="7" t="s">
        <v>34</v>
      </c>
      <c r="F32" s="31">
        <v>1</v>
      </c>
      <c r="G32" s="9">
        <v>230.4</v>
      </c>
      <c r="H32" s="9">
        <v>16.850000000000001</v>
      </c>
      <c r="I32" s="15">
        <f t="shared" si="9"/>
        <v>247.25</v>
      </c>
      <c r="J32" s="15">
        <f t="shared" si="10"/>
        <v>230.4</v>
      </c>
      <c r="K32" s="15">
        <f t="shared" si="11"/>
        <v>16.850000000000001</v>
      </c>
      <c r="L32" s="15">
        <f t="shared" si="12"/>
        <v>247.25</v>
      </c>
      <c r="M32" s="16">
        <f t="shared" si="0"/>
        <v>9.6532019368246805E-4</v>
      </c>
      <c r="R32" s="15">
        <v>247.25</v>
      </c>
    </row>
    <row r="33" spans="1:18" ht="24" customHeight="1" x14ac:dyDescent="0.2">
      <c r="A33" s="6" t="s">
        <v>84</v>
      </c>
      <c r="B33" s="8" t="s">
        <v>85</v>
      </c>
      <c r="C33" s="6" t="s">
        <v>62</v>
      </c>
      <c r="D33" s="6" t="s">
        <v>86</v>
      </c>
      <c r="E33" s="7" t="s">
        <v>34</v>
      </c>
      <c r="F33" s="31">
        <v>1</v>
      </c>
      <c r="G33" s="9">
        <v>184.4</v>
      </c>
      <c r="H33" s="9">
        <v>12.56</v>
      </c>
      <c r="I33" s="15">
        <f t="shared" si="9"/>
        <v>196.96</v>
      </c>
      <c r="J33" s="15">
        <f t="shared" si="10"/>
        <v>184.4</v>
      </c>
      <c r="K33" s="15">
        <f t="shared" si="11"/>
        <v>12.56</v>
      </c>
      <c r="L33" s="15">
        <f t="shared" si="12"/>
        <v>196.96</v>
      </c>
      <c r="M33" s="16">
        <f t="shared" si="0"/>
        <v>7.6897660403518276E-4</v>
      </c>
      <c r="R33" s="15">
        <v>196.96</v>
      </c>
    </row>
    <row r="34" spans="1:18" ht="24" customHeight="1" x14ac:dyDescent="0.2">
      <c r="A34" s="3" t="s">
        <v>87</v>
      </c>
      <c r="B34" s="3"/>
      <c r="C34" s="3"/>
      <c r="D34" s="3" t="s">
        <v>88</v>
      </c>
      <c r="E34" s="3"/>
      <c r="F34" s="30"/>
      <c r="G34" s="3"/>
      <c r="H34" s="3"/>
      <c r="I34" s="3"/>
      <c r="J34" s="3"/>
      <c r="K34" s="3"/>
      <c r="L34" s="4">
        <f>SUM(L35:L51)</f>
        <v>7935.4000000000005</v>
      </c>
      <c r="M34" s="5">
        <f t="shared" si="0"/>
        <v>3.0981605116068182E-2</v>
      </c>
      <c r="R34" s="4"/>
    </row>
    <row r="35" spans="1:18" ht="26.1" customHeight="1" x14ac:dyDescent="0.2">
      <c r="A35" s="6" t="s">
        <v>89</v>
      </c>
      <c r="B35" s="8" t="s">
        <v>90</v>
      </c>
      <c r="C35" s="6" t="s">
        <v>25</v>
      </c>
      <c r="D35" s="6" t="s">
        <v>91</v>
      </c>
      <c r="E35" s="7" t="s">
        <v>92</v>
      </c>
      <c r="F35" s="31">
        <v>1.55</v>
      </c>
      <c r="G35" s="9">
        <v>58.98</v>
      </c>
      <c r="H35" s="9">
        <v>18.57</v>
      </c>
      <c r="I35" s="15">
        <f t="shared" ref="I35" si="13">G35+H35</f>
        <v>77.55</v>
      </c>
      <c r="J35" s="15">
        <f t="shared" ref="J35" si="14">ROUND(G35*F35,2)</f>
        <v>91.42</v>
      </c>
      <c r="K35" s="15">
        <f t="shared" ref="K35" si="15">ROUND(H35*F35,2)</f>
        <v>28.78</v>
      </c>
      <c r="L35" s="15">
        <f t="shared" ref="L35" si="16">K35+J35</f>
        <v>120.2</v>
      </c>
      <c r="M35" s="16">
        <f t="shared" si="0"/>
        <v>4.6928811842520795E-4</v>
      </c>
      <c r="R35" s="15">
        <v>120.2</v>
      </c>
    </row>
    <row r="36" spans="1:18" ht="26.1" customHeight="1" x14ac:dyDescent="0.2">
      <c r="A36" s="6" t="s">
        <v>93</v>
      </c>
      <c r="B36" s="8" t="s">
        <v>24</v>
      </c>
      <c r="C36" s="6" t="s">
        <v>25</v>
      </c>
      <c r="D36" s="6" t="s">
        <v>26</v>
      </c>
      <c r="E36" s="7" t="s">
        <v>27</v>
      </c>
      <c r="F36" s="31">
        <v>12.93</v>
      </c>
      <c r="G36" s="9">
        <v>23.75</v>
      </c>
      <c r="H36" s="9">
        <v>7.31</v>
      </c>
      <c r="I36" s="15">
        <f t="shared" ref="I36:I51" si="17">G36+H36</f>
        <v>31.06</v>
      </c>
      <c r="J36" s="15">
        <f t="shared" ref="J36:J51" si="18">ROUND(G36*F36,2)</f>
        <v>307.08999999999997</v>
      </c>
      <c r="K36" s="15">
        <f t="shared" ref="K36:K51" si="19">ROUND(H36*F36,2)</f>
        <v>94.52</v>
      </c>
      <c r="L36" s="15">
        <f t="shared" ref="L36:L51" si="20">K36+J36</f>
        <v>401.60999999999996</v>
      </c>
      <c r="M36" s="16">
        <f t="shared" si="0"/>
        <v>1.5679767158132093E-3</v>
      </c>
      <c r="R36" s="15">
        <v>401.60999999999996</v>
      </c>
    </row>
    <row r="37" spans="1:18" ht="26.1" customHeight="1" x14ac:dyDescent="0.2">
      <c r="A37" s="6" t="s">
        <v>94</v>
      </c>
      <c r="B37" s="8" t="s">
        <v>29</v>
      </c>
      <c r="C37" s="6" t="s">
        <v>25</v>
      </c>
      <c r="D37" s="6" t="s">
        <v>30</v>
      </c>
      <c r="E37" s="7" t="s">
        <v>27</v>
      </c>
      <c r="F37" s="31">
        <v>3.4</v>
      </c>
      <c r="G37" s="9">
        <v>9.94</v>
      </c>
      <c r="H37" s="9">
        <v>3.03</v>
      </c>
      <c r="I37" s="15">
        <f t="shared" si="17"/>
        <v>12.969999999999999</v>
      </c>
      <c r="J37" s="15">
        <f t="shared" si="18"/>
        <v>33.799999999999997</v>
      </c>
      <c r="K37" s="15">
        <f t="shared" si="19"/>
        <v>10.3</v>
      </c>
      <c r="L37" s="15">
        <f t="shared" si="20"/>
        <v>44.099999999999994</v>
      </c>
      <c r="M37" s="16">
        <f t="shared" si="0"/>
        <v>1.7217642281656961E-4</v>
      </c>
      <c r="R37" s="15">
        <v>44.099999999999994</v>
      </c>
    </row>
    <row r="38" spans="1:18" ht="26.1" customHeight="1" x14ac:dyDescent="0.2">
      <c r="A38" s="6" t="s">
        <v>95</v>
      </c>
      <c r="B38" s="8" t="s">
        <v>32</v>
      </c>
      <c r="C38" s="6" t="s">
        <v>25</v>
      </c>
      <c r="D38" s="6" t="s">
        <v>33</v>
      </c>
      <c r="E38" s="7" t="s">
        <v>34</v>
      </c>
      <c r="F38" s="31">
        <v>2</v>
      </c>
      <c r="G38" s="9">
        <v>1.92</v>
      </c>
      <c r="H38" s="9">
        <v>0.56999999999999995</v>
      </c>
      <c r="I38" s="15">
        <f t="shared" si="17"/>
        <v>2.4899999999999998</v>
      </c>
      <c r="J38" s="15">
        <f t="shared" si="18"/>
        <v>3.84</v>
      </c>
      <c r="K38" s="15">
        <f t="shared" si="19"/>
        <v>1.1399999999999999</v>
      </c>
      <c r="L38" s="15">
        <f t="shared" si="20"/>
        <v>4.9799999999999995</v>
      </c>
      <c r="M38" s="16">
        <f t="shared" ref="M38:M69" si="21">L38/L$229</f>
        <v>1.9443051828265685E-5</v>
      </c>
      <c r="R38" s="15">
        <v>4.9799999999999995</v>
      </c>
    </row>
    <row r="39" spans="1:18" ht="26.1" customHeight="1" x14ac:dyDescent="0.2">
      <c r="A39" s="6" t="s">
        <v>96</v>
      </c>
      <c r="B39" s="8" t="s">
        <v>36</v>
      </c>
      <c r="C39" s="6" t="s">
        <v>25</v>
      </c>
      <c r="D39" s="6" t="s">
        <v>37</v>
      </c>
      <c r="E39" s="7" t="s">
        <v>27</v>
      </c>
      <c r="F39" s="31">
        <v>12.93</v>
      </c>
      <c r="G39" s="9">
        <v>9.77</v>
      </c>
      <c r="H39" s="9">
        <v>2.86</v>
      </c>
      <c r="I39" s="15">
        <f t="shared" si="17"/>
        <v>12.629999999999999</v>
      </c>
      <c r="J39" s="15">
        <f t="shared" si="18"/>
        <v>126.33</v>
      </c>
      <c r="K39" s="15">
        <f t="shared" si="19"/>
        <v>36.979999999999997</v>
      </c>
      <c r="L39" s="15">
        <f t="shared" si="20"/>
        <v>163.31</v>
      </c>
      <c r="M39" s="16">
        <f t="shared" si="21"/>
        <v>6.3759935623977301E-4</v>
      </c>
      <c r="R39" s="15">
        <v>163.31</v>
      </c>
    </row>
    <row r="40" spans="1:18" ht="51.95" customHeight="1" x14ac:dyDescent="0.2">
      <c r="A40" s="6" t="s">
        <v>97</v>
      </c>
      <c r="B40" s="8" t="s">
        <v>98</v>
      </c>
      <c r="C40" s="6" t="s">
        <v>25</v>
      </c>
      <c r="D40" s="6" t="s">
        <v>99</v>
      </c>
      <c r="E40" s="7" t="s">
        <v>27</v>
      </c>
      <c r="F40" s="31">
        <v>1.75</v>
      </c>
      <c r="G40" s="9">
        <v>40.08</v>
      </c>
      <c r="H40" s="9">
        <v>65.099999999999994</v>
      </c>
      <c r="I40" s="15">
        <f t="shared" si="17"/>
        <v>105.17999999999999</v>
      </c>
      <c r="J40" s="15">
        <f t="shared" si="18"/>
        <v>70.14</v>
      </c>
      <c r="K40" s="15">
        <f t="shared" si="19"/>
        <v>113.93</v>
      </c>
      <c r="L40" s="15">
        <f t="shared" si="20"/>
        <v>184.07</v>
      </c>
      <c r="M40" s="16">
        <f t="shared" si="21"/>
        <v>7.1865111446362754E-4</v>
      </c>
      <c r="R40" s="15">
        <v>184.07</v>
      </c>
    </row>
    <row r="41" spans="1:18" ht="26.1" customHeight="1" x14ac:dyDescent="0.2">
      <c r="A41" s="6" t="s">
        <v>100</v>
      </c>
      <c r="B41" s="8" t="s">
        <v>101</v>
      </c>
      <c r="C41" s="6" t="s">
        <v>25</v>
      </c>
      <c r="D41" s="6" t="s">
        <v>102</v>
      </c>
      <c r="E41" s="7" t="s">
        <v>27</v>
      </c>
      <c r="F41" s="31">
        <v>3.5</v>
      </c>
      <c r="G41" s="9">
        <v>35.299999999999997</v>
      </c>
      <c r="H41" s="9">
        <v>22.03</v>
      </c>
      <c r="I41" s="15">
        <f t="shared" si="17"/>
        <v>57.33</v>
      </c>
      <c r="J41" s="15">
        <f t="shared" si="18"/>
        <v>123.55</v>
      </c>
      <c r="K41" s="15">
        <f t="shared" si="19"/>
        <v>77.11</v>
      </c>
      <c r="L41" s="15">
        <f t="shared" si="20"/>
        <v>200.66</v>
      </c>
      <c r="M41" s="16">
        <f t="shared" si="21"/>
        <v>7.8342224495176556E-4</v>
      </c>
      <c r="R41" s="15">
        <v>200.66</v>
      </c>
    </row>
    <row r="42" spans="1:18" ht="51.95" customHeight="1" x14ac:dyDescent="0.2">
      <c r="A42" s="6" t="s">
        <v>103</v>
      </c>
      <c r="B42" s="8" t="s">
        <v>104</v>
      </c>
      <c r="C42" s="6" t="s">
        <v>25</v>
      </c>
      <c r="D42" s="6" t="s">
        <v>105</v>
      </c>
      <c r="E42" s="7" t="s">
        <v>27</v>
      </c>
      <c r="F42" s="31">
        <v>3.5</v>
      </c>
      <c r="G42" s="9">
        <v>15.87</v>
      </c>
      <c r="H42" s="9">
        <v>15.7</v>
      </c>
      <c r="I42" s="15">
        <f t="shared" si="17"/>
        <v>31.57</v>
      </c>
      <c r="J42" s="15">
        <f t="shared" si="18"/>
        <v>55.55</v>
      </c>
      <c r="K42" s="15">
        <f t="shared" si="19"/>
        <v>54.95</v>
      </c>
      <c r="L42" s="15">
        <f t="shared" si="20"/>
        <v>110.5</v>
      </c>
      <c r="M42" s="16">
        <f t="shared" si="21"/>
        <v>4.3141711386011211E-4</v>
      </c>
      <c r="R42" s="15">
        <v>110.5</v>
      </c>
    </row>
    <row r="43" spans="1:18" ht="39" customHeight="1" x14ac:dyDescent="0.2">
      <c r="A43" s="6" t="s">
        <v>106</v>
      </c>
      <c r="B43" s="8" t="s">
        <v>107</v>
      </c>
      <c r="C43" s="6" t="s">
        <v>25</v>
      </c>
      <c r="D43" s="6" t="s">
        <v>108</v>
      </c>
      <c r="E43" s="7" t="s">
        <v>27</v>
      </c>
      <c r="F43" s="31">
        <v>3.5</v>
      </c>
      <c r="G43" s="9">
        <v>24.23</v>
      </c>
      <c r="H43" s="9">
        <v>9.42</v>
      </c>
      <c r="I43" s="15">
        <f t="shared" si="17"/>
        <v>33.65</v>
      </c>
      <c r="J43" s="15">
        <f t="shared" si="18"/>
        <v>84.81</v>
      </c>
      <c r="K43" s="15">
        <f t="shared" si="19"/>
        <v>32.97</v>
      </c>
      <c r="L43" s="15">
        <f t="shared" si="20"/>
        <v>117.78</v>
      </c>
      <c r="M43" s="16">
        <f t="shared" si="21"/>
        <v>4.5983988842030778E-4</v>
      </c>
      <c r="R43" s="15">
        <v>117.78</v>
      </c>
    </row>
    <row r="44" spans="1:18" ht="39" customHeight="1" x14ac:dyDescent="0.2">
      <c r="A44" s="6" t="s">
        <v>109</v>
      </c>
      <c r="B44" s="8" t="s">
        <v>39</v>
      </c>
      <c r="C44" s="6" t="s">
        <v>25</v>
      </c>
      <c r="D44" s="6" t="s">
        <v>40</v>
      </c>
      <c r="E44" s="7" t="s">
        <v>27</v>
      </c>
      <c r="F44" s="31">
        <v>12.93</v>
      </c>
      <c r="G44" s="9">
        <v>18.399999999999999</v>
      </c>
      <c r="H44" s="9">
        <v>125.93</v>
      </c>
      <c r="I44" s="15">
        <f t="shared" si="17"/>
        <v>144.33000000000001</v>
      </c>
      <c r="J44" s="15">
        <f t="shared" si="18"/>
        <v>237.91</v>
      </c>
      <c r="K44" s="15">
        <f t="shared" si="19"/>
        <v>1628.27</v>
      </c>
      <c r="L44" s="15">
        <f t="shared" si="20"/>
        <v>1866.18</v>
      </c>
      <c r="M44" s="16">
        <f t="shared" si="21"/>
        <v>7.2859908555969605E-3</v>
      </c>
      <c r="R44" s="15">
        <v>1866.18</v>
      </c>
    </row>
    <row r="45" spans="1:18" ht="26.1" customHeight="1" x14ac:dyDescent="0.2">
      <c r="A45" s="6" t="s">
        <v>110</v>
      </c>
      <c r="B45" s="8" t="s">
        <v>42</v>
      </c>
      <c r="C45" s="6" t="s">
        <v>25</v>
      </c>
      <c r="D45" s="6" t="s">
        <v>43</v>
      </c>
      <c r="E45" s="7" t="s">
        <v>44</v>
      </c>
      <c r="F45" s="31">
        <v>13.6</v>
      </c>
      <c r="G45" s="9">
        <v>3.19</v>
      </c>
      <c r="H45" s="9">
        <v>11.92</v>
      </c>
      <c r="I45" s="15">
        <f t="shared" si="17"/>
        <v>15.11</v>
      </c>
      <c r="J45" s="15">
        <f t="shared" si="18"/>
        <v>43.38</v>
      </c>
      <c r="K45" s="15">
        <f t="shared" si="19"/>
        <v>162.11000000000001</v>
      </c>
      <c r="L45" s="15">
        <f t="shared" si="20"/>
        <v>205.49</v>
      </c>
      <c r="M45" s="16">
        <f t="shared" si="21"/>
        <v>8.0227966268881857E-4</v>
      </c>
      <c r="R45" s="15">
        <v>205.49</v>
      </c>
    </row>
    <row r="46" spans="1:18" ht="26.1" customHeight="1" x14ac:dyDescent="0.2">
      <c r="A46" s="6" t="s">
        <v>111</v>
      </c>
      <c r="B46" s="8" t="s">
        <v>46</v>
      </c>
      <c r="C46" s="6" t="s">
        <v>25</v>
      </c>
      <c r="D46" s="6" t="s">
        <v>47</v>
      </c>
      <c r="E46" s="7" t="s">
        <v>27</v>
      </c>
      <c r="F46" s="31">
        <v>38.520000000000003</v>
      </c>
      <c r="G46" s="9">
        <v>0.99</v>
      </c>
      <c r="H46" s="9">
        <v>2.58</v>
      </c>
      <c r="I46" s="15">
        <f t="shared" si="17"/>
        <v>3.5700000000000003</v>
      </c>
      <c r="J46" s="15">
        <f t="shared" si="18"/>
        <v>38.130000000000003</v>
      </c>
      <c r="K46" s="15">
        <f t="shared" si="19"/>
        <v>99.38</v>
      </c>
      <c r="L46" s="15">
        <f t="shared" si="20"/>
        <v>137.51</v>
      </c>
      <c r="M46" s="16">
        <f t="shared" si="21"/>
        <v>5.3687029255116759E-4</v>
      </c>
      <c r="R46" s="15">
        <v>137.51</v>
      </c>
    </row>
    <row r="47" spans="1:18" ht="26.1" customHeight="1" x14ac:dyDescent="0.2">
      <c r="A47" s="6" t="s">
        <v>112</v>
      </c>
      <c r="B47" s="8" t="s">
        <v>49</v>
      </c>
      <c r="C47" s="6" t="s">
        <v>25</v>
      </c>
      <c r="D47" s="6" t="s">
        <v>50</v>
      </c>
      <c r="E47" s="7" t="s">
        <v>27</v>
      </c>
      <c r="F47" s="31">
        <v>38.520000000000003</v>
      </c>
      <c r="G47" s="9">
        <v>5.81</v>
      </c>
      <c r="H47" s="9">
        <v>11.9</v>
      </c>
      <c r="I47" s="15">
        <f t="shared" si="17"/>
        <v>17.71</v>
      </c>
      <c r="J47" s="15">
        <f t="shared" si="18"/>
        <v>223.8</v>
      </c>
      <c r="K47" s="15">
        <f t="shared" si="19"/>
        <v>458.39</v>
      </c>
      <c r="L47" s="15">
        <f t="shared" si="20"/>
        <v>682.19</v>
      </c>
      <c r="M47" s="16">
        <f t="shared" si="21"/>
        <v>2.6634248045631667E-3</v>
      </c>
      <c r="R47" s="15">
        <v>682.19</v>
      </c>
    </row>
    <row r="48" spans="1:18" ht="39" customHeight="1" x14ac:dyDescent="0.2">
      <c r="A48" s="6" t="s">
        <v>113</v>
      </c>
      <c r="B48" s="8" t="s">
        <v>52</v>
      </c>
      <c r="C48" s="6" t="s">
        <v>25</v>
      </c>
      <c r="D48" s="6" t="s">
        <v>53</v>
      </c>
      <c r="E48" s="7" t="s">
        <v>27</v>
      </c>
      <c r="F48" s="31">
        <v>12.93</v>
      </c>
      <c r="G48" s="9">
        <v>25.21</v>
      </c>
      <c r="H48" s="9">
        <v>70.31</v>
      </c>
      <c r="I48" s="15">
        <f t="shared" si="17"/>
        <v>95.52000000000001</v>
      </c>
      <c r="J48" s="15">
        <f t="shared" si="18"/>
        <v>325.97000000000003</v>
      </c>
      <c r="K48" s="15">
        <f t="shared" si="19"/>
        <v>909.11</v>
      </c>
      <c r="L48" s="15">
        <f t="shared" si="20"/>
        <v>1235.08</v>
      </c>
      <c r="M48" s="16">
        <f t="shared" si="21"/>
        <v>4.8220330225008804E-3</v>
      </c>
      <c r="R48" s="15">
        <v>1235.08</v>
      </c>
    </row>
    <row r="49" spans="1:18" ht="26.1" customHeight="1" x14ac:dyDescent="0.2">
      <c r="A49" s="6" t="s">
        <v>114</v>
      </c>
      <c r="B49" s="8" t="s">
        <v>55</v>
      </c>
      <c r="C49" s="6" t="s">
        <v>25</v>
      </c>
      <c r="D49" s="6" t="s">
        <v>56</v>
      </c>
      <c r="E49" s="7" t="s">
        <v>44</v>
      </c>
      <c r="F49" s="31">
        <v>14.4</v>
      </c>
      <c r="G49" s="9">
        <v>7.65</v>
      </c>
      <c r="H49" s="9">
        <v>11.08</v>
      </c>
      <c r="I49" s="15">
        <f t="shared" si="17"/>
        <v>18.73</v>
      </c>
      <c r="J49" s="15">
        <f t="shared" si="18"/>
        <v>110.16</v>
      </c>
      <c r="K49" s="15">
        <f t="shared" si="19"/>
        <v>159.55000000000001</v>
      </c>
      <c r="L49" s="15">
        <f t="shared" si="20"/>
        <v>269.71000000000004</v>
      </c>
      <c r="M49" s="16">
        <f t="shared" si="21"/>
        <v>1.0530091382734013E-3</v>
      </c>
      <c r="R49" s="15">
        <v>269.71000000000004</v>
      </c>
    </row>
    <row r="50" spans="1:18" ht="51" x14ac:dyDescent="0.2">
      <c r="A50" s="6" t="s">
        <v>115</v>
      </c>
      <c r="B50" s="8" t="s">
        <v>58</v>
      </c>
      <c r="C50" s="6" t="s">
        <v>25</v>
      </c>
      <c r="D50" s="6" t="s">
        <v>59</v>
      </c>
      <c r="E50" s="7" t="s">
        <v>34</v>
      </c>
      <c r="F50" s="31">
        <v>1</v>
      </c>
      <c r="G50" s="9">
        <v>20.93</v>
      </c>
      <c r="H50" s="9">
        <v>1285.8</v>
      </c>
      <c r="I50" s="15">
        <f t="shared" si="17"/>
        <v>1306.73</v>
      </c>
      <c r="J50" s="15">
        <f t="shared" si="18"/>
        <v>20.93</v>
      </c>
      <c r="K50" s="15">
        <f t="shared" si="19"/>
        <v>1285.8</v>
      </c>
      <c r="L50" s="15">
        <f t="shared" si="20"/>
        <v>1306.73</v>
      </c>
      <c r="M50" s="16">
        <f t="shared" si="21"/>
        <v>5.1017709067368716E-3</v>
      </c>
      <c r="R50" s="15">
        <v>1306.73</v>
      </c>
    </row>
    <row r="51" spans="1:18" ht="26.1" customHeight="1" x14ac:dyDescent="0.2">
      <c r="A51" s="6" t="s">
        <v>116</v>
      </c>
      <c r="B51" s="8" t="s">
        <v>61</v>
      </c>
      <c r="C51" s="6" t="s">
        <v>62</v>
      </c>
      <c r="D51" s="6" t="s">
        <v>63</v>
      </c>
      <c r="E51" s="7" t="s">
        <v>34</v>
      </c>
      <c r="F51" s="31">
        <v>2</v>
      </c>
      <c r="G51" s="9">
        <v>60.93</v>
      </c>
      <c r="H51" s="9">
        <v>381.72</v>
      </c>
      <c r="I51" s="15">
        <f t="shared" si="17"/>
        <v>442.65000000000003</v>
      </c>
      <c r="J51" s="15">
        <f t="shared" si="18"/>
        <v>121.86</v>
      </c>
      <c r="K51" s="15">
        <f t="shared" si="19"/>
        <v>763.44</v>
      </c>
      <c r="L51" s="15">
        <f t="shared" si="20"/>
        <v>885.30000000000007</v>
      </c>
      <c r="M51" s="16">
        <f t="shared" si="21"/>
        <v>3.456412406338075E-3</v>
      </c>
      <c r="R51" s="15">
        <v>885.30000000000007</v>
      </c>
    </row>
    <row r="52" spans="1:18" ht="24" customHeight="1" x14ac:dyDescent="0.2">
      <c r="A52" s="3" t="s">
        <v>117</v>
      </c>
      <c r="B52" s="3"/>
      <c r="C52" s="3"/>
      <c r="D52" s="3" t="s">
        <v>118</v>
      </c>
      <c r="E52" s="3"/>
      <c r="F52" s="30"/>
      <c r="G52" s="3"/>
      <c r="H52" s="3"/>
      <c r="I52" s="3"/>
      <c r="J52" s="3"/>
      <c r="K52" s="3"/>
      <c r="L52" s="4">
        <f>SUM(L53:L79)</f>
        <v>35725.169999999991</v>
      </c>
      <c r="M52" s="5">
        <f t="shared" si="21"/>
        <v>0.13947918310915708</v>
      </c>
      <c r="R52" s="4"/>
    </row>
    <row r="53" spans="1:18" ht="26.1" customHeight="1" x14ac:dyDescent="0.2">
      <c r="A53" s="6" t="s">
        <v>119</v>
      </c>
      <c r="B53" s="8" t="s">
        <v>90</v>
      </c>
      <c r="C53" s="6" t="s">
        <v>25</v>
      </c>
      <c r="D53" s="6" t="s">
        <v>91</v>
      </c>
      <c r="E53" s="7" t="s">
        <v>92</v>
      </c>
      <c r="F53" s="31">
        <v>2.2200000000000002</v>
      </c>
      <c r="G53" s="9">
        <v>58.98</v>
      </c>
      <c r="H53" s="9">
        <v>18.57</v>
      </c>
      <c r="I53" s="15">
        <f t="shared" ref="I53" si="22">G53+H53</f>
        <v>77.55</v>
      </c>
      <c r="J53" s="15">
        <f t="shared" ref="J53" si="23">ROUND(G53*F53,2)</f>
        <v>130.94</v>
      </c>
      <c r="K53" s="15">
        <f t="shared" ref="K53" si="24">ROUND(H53*F53,2)</f>
        <v>41.23</v>
      </c>
      <c r="L53" s="15">
        <f t="shared" ref="L53" si="25">K53+J53</f>
        <v>172.17</v>
      </c>
      <c r="M53" s="16">
        <f t="shared" si="21"/>
        <v>6.7219080989407696E-4</v>
      </c>
      <c r="R53" s="15">
        <v>172.17</v>
      </c>
    </row>
    <row r="54" spans="1:18" ht="26.1" customHeight="1" x14ac:dyDescent="0.2">
      <c r="A54" s="6" t="s">
        <v>120</v>
      </c>
      <c r="B54" s="8" t="s">
        <v>24</v>
      </c>
      <c r="C54" s="6" t="s">
        <v>25</v>
      </c>
      <c r="D54" s="6" t="s">
        <v>26</v>
      </c>
      <c r="E54" s="7" t="s">
        <v>27</v>
      </c>
      <c r="F54" s="31">
        <v>67.92</v>
      </c>
      <c r="G54" s="9">
        <v>23.75</v>
      </c>
      <c r="H54" s="9">
        <v>7.31</v>
      </c>
      <c r="I54" s="15">
        <f t="shared" ref="I54:I64" si="26">G54+H54</f>
        <v>31.06</v>
      </c>
      <c r="J54" s="15">
        <f t="shared" ref="J54:J64" si="27">ROUND(G54*F54,2)</f>
        <v>1613.1</v>
      </c>
      <c r="K54" s="15">
        <f t="shared" ref="K54:K64" si="28">ROUND(H54*F54,2)</f>
        <v>496.5</v>
      </c>
      <c r="L54" s="15">
        <f t="shared" ref="L54:L64" si="29">K54+J54</f>
        <v>2109.6</v>
      </c>
      <c r="M54" s="16">
        <f t="shared" si="21"/>
        <v>8.2363578588171265E-3</v>
      </c>
      <c r="R54" s="15">
        <v>2109.6</v>
      </c>
    </row>
    <row r="55" spans="1:18" ht="26.1" customHeight="1" x14ac:dyDescent="0.2">
      <c r="A55" s="6" t="s">
        <v>348</v>
      </c>
      <c r="B55" s="8" t="s">
        <v>29</v>
      </c>
      <c r="C55" s="6" t="s">
        <v>25</v>
      </c>
      <c r="D55" s="6" t="s">
        <v>30</v>
      </c>
      <c r="E55" s="7" t="s">
        <v>27</v>
      </c>
      <c r="F55" s="31">
        <v>5.0999999999999996</v>
      </c>
      <c r="G55" s="9">
        <v>9.94</v>
      </c>
      <c r="H55" s="9">
        <v>3.03</v>
      </c>
      <c r="I55" s="15">
        <f t="shared" si="26"/>
        <v>12.969999999999999</v>
      </c>
      <c r="J55" s="15">
        <f t="shared" si="27"/>
        <v>50.69</v>
      </c>
      <c r="K55" s="15">
        <f t="shared" si="28"/>
        <v>15.45</v>
      </c>
      <c r="L55" s="15">
        <f t="shared" si="29"/>
        <v>66.14</v>
      </c>
      <c r="M55" s="16">
        <f t="shared" si="21"/>
        <v>2.5822559195210696E-4</v>
      </c>
      <c r="R55" s="15">
        <v>66.14</v>
      </c>
    </row>
    <row r="56" spans="1:18" ht="26.1" customHeight="1" x14ac:dyDescent="0.2">
      <c r="A56" s="6" t="s">
        <v>349</v>
      </c>
      <c r="B56" s="8" t="s">
        <v>32</v>
      </c>
      <c r="C56" s="6" t="s">
        <v>25</v>
      </c>
      <c r="D56" s="6" t="s">
        <v>33</v>
      </c>
      <c r="E56" s="7" t="s">
        <v>34</v>
      </c>
      <c r="F56" s="31">
        <v>4</v>
      </c>
      <c r="G56" s="9">
        <v>1.92</v>
      </c>
      <c r="H56" s="9">
        <v>0.56999999999999995</v>
      </c>
      <c r="I56" s="15">
        <f t="shared" si="26"/>
        <v>2.4899999999999998</v>
      </c>
      <c r="J56" s="15">
        <f t="shared" si="27"/>
        <v>7.68</v>
      </c>
      <c r="K56" s="15">
        <f t="shared" si="28"/>
        <v>2.2799999999999998</v>
      </c>
      <c r="L56" s="15">
        <f t="shared" si="29"/>
        <v>9.9599999999999991</v>
      </c>
      <c r="M56" s="16">
        <f t="shared" si="21"/>
        <v>3.888610365653137E-5</v>
      </c>
      <c r="R56" s="15">
        <v>9.9599999999999991</v>
      </c>
    </row>
    <row r="57" spans="1:18" ht="26.1" customHeight="1" x14ac:dyDescent="0.2">
      <c r="A57" s="6" t="s">
        <v>350</v>
      </c>
      <c r="B57" s="8" t="s">
        <v>36</v>
      </c>
      <c r="C57" s="6" t="s">
        <v>25</v>
      </c>
      <c r="D57" s="6" t="s">
        <v>37</v>
      </c>
      <c r="E57" s="7" t="s">
        <v>27</v>
      </c>
      <c r="F57" s="31">
        <v>29.6</v>
      </c>
      <c r="G57" s="9">
        <v>9.77</v>
      </c>
      <c r="H57" s="9">
        <v>2.86</v>
      </c>
      <c r="I57" s="15">
        <f t="shared" si="26"/>
        <v>12.629999999999999</v>
      </c>
      <c r="J57" s="15">
        <f t="shared" si="27"/>
        <v>289.19</v>
      </c>
      <c r="K57" s="15">
        <f t="shared" si="28"/>
        <v>84.66</v>
      </c>
      <c r="L57" s="15">
        <f t="shared" si="29"/>
        <v>373.85</v>
      </c>
      <c r="M57" s="16">
        <f t="shared" si="21"/>
        <v>1.4595953666660898E-3</v>
      </c>
      <c r="R57" s="15">
        <v>373.85</v>
      </c>
    </row>
    <row r="58" spans="1:18" ht="51.95" customHeight="1" x14ac:dyDescent="0.2">
      <c r="A58" s="6" t="s">
        <v>351</v>
      </c>
      <c r="B58" s="8" t="s">
        <v>98</v>
      </c>
      <c r="C58" s="6" t="s">
        <v>25</v>
      </c>
      <c r="D58" s="6" t="s">
        <v>99</v>
      </c>
      <c r="E58" s="7" t="s">
        <v>27</v>
      </c>
      <c r="F58" s="31">
        <v>18.93</v>
      </c>
      <c r="G58" s="9">
        <v>40.08</v>
      </c>
      <c r="H58" s="9">
        <v>65.099999999999994</v>
      </c>
      <c r="I58" s="15">
        <f t="shared" si="26"/>
        <v>105.17999999999999</v>
      </c>
      <c r="J58" s="15">
        <f t="shared" si="27"/>
        <v>758.71</v>
      </c>
      <c r="K58" s="15">
        <f t="shared" si="28"/>
        <v>1232.3399999999999</v>
      </c>
      <c r="L58" s="15">
        <f t="shared" si="29"/>
        <v>1991.05</v>
      </c>
      <c r="M58" s="16">
        <f t="shared" si="21"/>
        <v>7.7735117153952598E-3</v>
      </c>
      <c r="R58" s="15">
        <v>1991.05</v>
      </c>
    </row>
    <row r="59" spans="1:18" ht="26.1" customHeight="1" x14ac:dyDescent="0.2">
      <c r="A59" s="6" t="s">
        <v>352</v>
      </c>
      <c r="B59" s="8" t="s">
        <v>121</v>
      </c>
      <c r="C59" s="6" t="s">
        <v>25</v>
      </c>
      <c r="D59" s="6" t="s">
        <v>122</v>
      </c>
      <c r="E59" s="7" t="s">
        <v>44</v>
      </c>
      <c r="F59" s="31">
        <v>7.01</v>
      </c>
      <c r="G59" s="9">
        <v>23.98</v>
      </c>
      <c r="H59" s="9">
        <v>55.88</v>
      </c>
      <c r="I59" s="15">
        <f t="shared" si="26"/>
        <v>79.86</v>
      </c>
      <c r="J59" s="15">
        <f t="shared" si="27"/>
        <v>168.1</v>
      </c>
      <c r="K59" s="15">
        <f t="shared" si="28"/>
        <v>391.72</v>
      </c>
      <c r="L59" s="15">
        <f t="shared" si="29"/>
        <v>559.82000000000005</v>
      </c>
      <c r="M59" s="16">
        <f t="shared" si="21"/>
        <v>2.1856645129517465E-3</v>
      </c>
      <c r="R59" s="15">
        <v>559.82000000000005</v>
      </c>
    </row>
    <row r="60" spans="1:18" ht="26.1" customHeight="1" x14ac:dyDescent="0.2">
      <c r="A60" s="6" t="s">
        <v>353</v>
      </c>
      <c r="B60" s="8" t="s">
        <v>101</v>
      </c>
      <c r="C60" s="6" t="s">
        <v>25</v>
      </c>
      <c r="D60" s="6" t="s">
        <v>102</v>
      </c>
      <c r="E60" s="7" t="s">
        <v>27</v>
      </c>
      <c r="F60" s="31">
        <v>19.989999999999998</v>
      </c>
      <c r="G60" s="9">
        <v>35.299999999999997</v>
      </c>
      <c r="H60" s="9">
        <v>22.03</v>
      </c>
      <c r="I60" s="15">
        <f t="shared" si="26"/>
        <v>57.33</v>
      </c>
      <c r="J60" s="15">
        <f t="shared" si="27"/>
        <v>705.65</v>
      </c>
      <c r="K60" s="15">
        <f t="shared" si="28"/>
        <v>440.38</v>
      </c>
      <c r="L60" s="15">
        <f t="shared" si="29"/>
        <v>1146.03</v>
      </c>
      <c r="M60" s="16">
        <f t="shared" si="21"/>
        <v>4.4743615836842021E-3</v>
      </c>
      <c r="R60" s="15">
        <v>1146.03</v>
      </c>
    </row>
    <row r="61" spans="1:18" ht="51.95" customHeight="1" x14ac:dyDescent="0.2">
      <c r="A61" s="6" t="s">
        <v>354</v>
      </c>
      <c r="B61" s="8" t="s">
        <v>104</v>
      </c>
      <c r="C61" s="6" t="s">
        <v>25</v>
      </c>
      <c r="D61" s="6" t="s">
        <v>105</v>
      </c>
      <c r="E61" s="7" t="s">
        <v>27</v>
      </c>
      <c r="F61" s="31">
        <v>39.979999999999997</v>
      </c>
      <c r="G61" s="9">
        <v>15.87</v>
      </c>
      <c r="H61" s="9">
        <v>15.7</v>
      </c>
      <c r="I61" s="15">
        <f t="shared" si="26"/>
        <v>31.57</v>
      </c>
      <c r="J61" s="15">
        <f t="shared" si="27"/>
        <v>634.48</v>
      </c>
      <c r="K61" s="15">
        <f t="shared" si="28"/>
        <v>627.69000000000005</v>
      </c>
      <c r="L61" s="15">
        <f t="shared" si="29"/>
        <v>1262.17</v>
      </c>
      <c r="M61" s="16">
        <f t="shared" si="21"/>
        <v>4.9277985393739168E-3</v>
      </c>
      <c r="R61" s="15">
        <v>1262.17</v>
      </c>
    </row>
    <row r="62" spans="1:18" ht="38.25" x14ac:dyDescent="0.2">
      <c r="A62" s="6" t="s">
        <v>355</v>
      </c>
      <c r="B62" s="8" t="s">
        <v>123</v>
      </c>
      <c r="C62" s="6" t="s">
        <v>25</v>
      </c>
      <c r="D62" s="6" t="s">
        <v>124</v>
      </c>
      <c r="E62" s="7" t="s">
        <v>44</v>
      </c>
      <c r="F62" s="31">
        <v>8</v>
      </c>
      <c r="G62" s="9">
        <v>25.25</v>
      </c>
      <c r="H62" s="9">
        <v>4.88</v>
      </c>
      <c r="I62" s="15">
        <f t="shared" si="26"/>
        <v>30.13</v>
      </c>
      <c r="J62" s="15">
        <f t="shared" si="27"/>
        <v>202</v>
      </c>
      <c r="K62" s="15">
        <f t="shared" si="28"/>
        <v>39.04</v>
      </c>
      <c r="L62" s="15">
        <f t="shared" si="29"/>
        <v>241.04</v>
      </c>
      <c r="M62" s="16">
        <f t="shared" si="21"/>
        <v>9.4107494230625719E-4</v>
      </c>
      <c r="R62" s="15">
        <v>241.04</v>
      </c>
    </row>
    <row r="63" spans="1:18" ht="26.1" customHeight="1" x14ac:dyDescent="0.2">
      <c r="A63" s="6" t="s">
        <v>356</v>
      </c>
      <c r="B63" s="8" t="s">
        <v>125</v>
      </c>
      <c r="C63" s="6" t="s">
        <v>25</v>
      </c>
      <c r="D63" s="6" t="s">
        <v>126</v>
      </c>
      <c r="E63" s="7" t="s">
        <v>44</v>
      </c>
      <c r="F63" s="31">
        <v>8</v>
      </c>
      <c r="G63" s="9">
        <v>39.24</v>
      </c>
      <c r="H63" s="9">
        <v>31.45</v>
      </c>
      <c r="I63" s="15">
        <f t="shared" si="26"/>
        <v>70.69</v>
      </c>
      <c r="J63" s="15">
        <f t="shared" si="27"/>
        <v>313.92</v>
      </c>
      <c r="K63" s="15">
        <f t="shared" si="28"/>
        <v>251.6</v>
      </c>
      <c r="L63" s="15">
        <f t="shared" si="29"/>
        <v>565.52</v>
      </c>
      <c r="M63" s="16">
        <f t="shared" si="21"/>
        <v>2.2079186084178336E-3</v>
      </c>
      <c r="R63" s="15">
        <v>565.52</v>
      </c>
    </row>
    <row r="64" spans="1:18" ht="39" customHeight="1" x14ac:dyDescent="0.2">
      <c r="A64" s="6" t="s">
        <v>357</v>
      </c>
      <c r="B64" s="8" t="s">
        <v>127</v>
      </c>
      <c r="C64" s="6" t="s">
        <v>25</v>
      </c>
      <c r="D64" s="6" t="s">
        <v>128</v>
      </c>
      <c r="E64" s="7" t="s">
        <v>34</v>
      </c>
      <c r="F64" s="31">
        <v>4</v>
      </c>
      <c r="G64" s="9">
        <v>156.12</v>
      </c>
      <c r="H64" s="9">
        <v>146.69999999999999</v>
      </c>
      <c r="I64" s="15">
        <f t="shared" si="26"/>
        <v>302.82</v>
      </c>
      <c r="J64" s="15">
        <f t="shared" si="27"/>
        <v>624.48</v>
      </c>
      <c r="K64" s="15">
        <f t="shared" si="28"/>
        <v>586.79999999999995</v>
      </c>
      <c r="L64" s="15">
        <f t="shared" si="29"/>
        <v>1211.28</v>
      </c>
      <c r="M64" s="16">
        <f t="shared" si="21"/>
        <v>4.7291124133617794E-3</v>
      </c>
      <c r="R64" s="15">
        <v>1211.28</v>
      </c>
    </row>
    <row r="65" spans="1:18" ht="51.95" customHeight="1" x14ac:dyDescent="0.2">
      <c r="A65" s="6" t="s">
        <v>358</v>
      </c>
      <c r="B65" s="8" t="s">
        <v>129</v>
      </c>
      <c r="C65" s="6" t="s">
        <v>25</v>
      </c>
      <c r="D65" s="6" t="s">
        <v>130</v>
      </c>
      <c r="E65" s="7" t="s">
        <v>34</v>
      </c>
      <c r="F65" s="31">
        <v>2</v>
      </c>
      <c r="G65" s="9">
        <v>114.91</v>
      </c>
      <c r="H65" s="9">
        <v>70.69</v>
      </c>
      <c r="I65" s="15">
        <f t="shared" ref="I65:I79" si="30">G65+H65</f>
        <v>185.6</v>
      </c>
      <c r="J65" s="15">
        <f t="shared" ref="J65:J79" si="31">ROUND(G65*F65,2)</f>
        <v>229.82</v>
      </c>
      <c r="K65" s="15">
        <f t="shared" ref="K65:K79" si="32">ROUND(H65*F65,2)</f>
        <v>141.38</v>
      </c>
      <c r="L65" s="15">
        <f t="shared" ref="L65:L79" si="33">K65+J65</f>
        <v>371.2</v>
      </c>
      <c r="M65" s="16">
        <f t="shared" ref="M65:M79" si="34">L65/L$229</f>
        <v>1.4492491643879966E-3</v>
      </c>
      <c r="R65" s="15">
        <v>371.2</v>
      </c>
    </row>
    <row r="66" spans="1:18" ht="38.25" x14ac:dyDescent="0.2">
      <c r="A66" s="6" t="s">
        <v>359</v>
      </c>
      <c r="B66" s="8" t="s">
        <v>131</v>
      </c>
      <c r="C66" s="6" t="s">
        <v>25</v>
      </c>
      <c r="D66" s="6" t="s">
        <v>132</v>
      </c>
      <c r="E66" s="7" t="s">
        <v>34</v>
      </c>
      <c r="F66" s="31">
        <v>3</v>
      </c>
      <c r="G66" s="9">
        <v>127.73</v>
      </c>
      <c r="H66" s="9">
        <v>100.32</v>
      </c>
      <c r="I66" s="15">
        <f t="shared" si="30"/>
        <v>228.05</v>
      </c>
      <c r="J66" s="15">
        <f t="shared" si="31"/>
        <v>383.19</v>
      </c>
      <c r="K66" s="15">
        <f t="shared" si="32"/>
        <v>300.95999999999998</v>
      </c>
      <c r="L66" s="15">
        <f t="shared" si="33"/>
        <v>684.15</v>
      </c>
      <c r="M66" s="16">
        <f t="shared" si="34"/>
        <v>2.6710770900216806E-3</v>
      </c>
      <c r="R66" s="15">
        <v>684.15</v>
      </c>
    </row>
    <row r="67" spans="1:18" ht="25.5" x14ac:dyDescent="0.2">
      <c r="A67" s="6" t="s">
        <v>360</v>
      </c>
      <c r="B67" s="8" t="s">
        <v>107</v>
      </c>
      <c r="C67" s="6" t="s">
        <v>25</v>
      </c>
      <c r="D67" s="6" t="s">
        <v>108</v>
      </c>
      <c r="E67" s="7" t="s">
        <v>27</v>
      </c>
      <c r="F67" s="31">
        <v>10.98</v>
      </c>
      <c r="G67" s="9">
        <v>24.23</v>
      </c>
      <c r="H67" s="9">
        <v>9.42</v>
      </c>
      <c r="I67" s="15">
        <f t="shared" si="30"/>
        <v>33.65</v>
      </c>
      <c r="J67" s="15">
        <f t="shared" si="31"/>
        <v>266.05</v>
      </c>
      <c r="K67" s="15">
        <f t="shared" si="32"/>
        <v>103.43</v>
      </c>
      <c r="L67" s="15">
        <f t="shared" si="33"/>
        <v>369.48</v>
      </c>
      <c r="M67" s="16">
        <f t="shared" si="34"/>
        <v>1.442533893475423E-3</v>
      </c>
      <c r="R67" s="15">
        <v>369.48</v>
      </c>
    </row>
    <row r="68" spans="1:18" ht="39" customHeight="1" x14ac:dyDescent="0.2">
      <c r="A68" s="6" t="s">
        <v>361</v>
      </c>
      <c r="B68" s="8" t="s">
        <v>39</v>
      </c>
      <c r="C68" s="6" t="s">
        <v>25</v>
      </c>
      <c r="D68" s="6" t="s">
        <v>40</v>
      </c>
      <c r="E68" s="7" t="s">
        <v>27</v>
      </c>
      <c r="F68" s="31">
        <v>29.6</v>
      </c>
      <c r="G68" s="9">
        <v>18.399999999999999</v>
      </c>
      <c r="H68" s="9">
        <v>125.93</v>
      </c>
      <c r="I68" s="15">
        <f t="shared" si="30"/>
        <v>144.33000000000001</v>
      </c>
      <c r="J68" s="15">
        <f t="shared" si="31"/>
        <v>544.64</v>
      </c>
      <c r="K68" s="15">
        <f t="shared" si="32"/>
        <v>3727.53</v>
      </c>
      <c r="L68" s="15">
        <f t="shared" si="33"/>
        <v>4272.17</v>
      </c>
      <c r="M68" s="16">
        <f t="shared" si="34"/>
        <v>1.6679522636377876E-2</v>
      </c>
      <c r="R68" s="15">
        <v>4272.17</v>
      </c>
    </row>
    <row r="69" spans="1:18" ht="26.1" customHeight="1" x14ac:dyDescent="0.2">
      <c r="A69" s="6" t="s">
        <v>362</v>
      </c>
      <c r="B69" s="8" t="s">
        <v>46</v>
      </c>
      <c r="C69" s="6" t="s">
        <v>25</v>
      </c>
      <c r="D69" s="6" t="s">
        <v>47</v>
      </c>
      <c r="E69" s="7" t="s">
        <v>27</v>
      </c>
      <c r="F69" s="31">
        <v>21.93</v>
      </c>
      <c r="G69" s="9">
        <v>0.99</v>
      </c>
      <c r="H69" s="9">
        <v>2.58</v>
      </c>
      <c r="I69" s="15">
        <f t="shared" si="30"/>
        <v>3.5700000000000003</v>
      </c>
      <c r="J69" s="15">
        <f t="shared" si="31"/>
        <v>21.71</v>
      </c>
      <c r="K69" s="15">
        <f t="shared" si="32"/>
        <v>56.58</v>
      </c>
      <c r="L69" s="15">
        <f t="shared" si="33"/>
        <v>78.289999999999992</v>
      </c>
      <c r="M69" s="16">
        <f t="shared" si="34"/>
        <v>3.0566195334034545E-4</v>
      </c>
      <c r="R69" s="15">
        <v>78.289999999999992</v>
      </c>
    </row>
    <row r="70" spans="1:18" ht="26.1" customHeight="1" x14ac:dyDescent="0.2">
      <c r="A70" s="6" t="s">
        <v>363</v>
      </c>
      <c r="B70" s="8" t="s">
        <v>49</v>
      </c>
      <c r="C70" s="6" t="s">
        <v>25</v>
      </c>
      <c r="D70" s="6" t="s">
        <v>50</v>
      </c>
      <c r="E70" s="7" t="s">
        <v>27</v>
      </c>
      <c r="F70" s="31">
        <v>21.93</v>
      </c>
      <c r="G70" s="9">
        <v>5.81</v>
      </c>
      <c r="H70" s="9">
        <v>11.9</v>
      </c>
      <c r="I70" s="15">
        <f t="shared" si="30"/>
        <v>17.71</v>
      </c>
      <c r="J70" s="15">
        <f t="shared" si="31"/>
        <v>127.41</v>
      </c>
      <c r="K70" s="15">
        <f t="shared" si="32"/>
        <v>260.97000000000003</v>
      </c>
      <c r="L70" s="15">
        <f t="shared" si="33"/>
        <v>388.38</v>
      </c>
      <c r="M70" s="16">
        <f t="shared" si="34"/>
        <v>1.5163237889682384E-3</v>
      </c>
      <c r="R70" s="15">
        <v>388.38</v>
      </c>
    </row>
    <row r="71" spans="1:18" ht="39" customHeight="1" x14ac:dyDescent="0.2">
      <c r="A71" s="6" t="s">
        <v>364</v>
      </c>
      <c r="B71" s="8" t="s">
        <v>75</v>
      </c>
      <c r="C71" s="6" t="s">
        <v>25</v>
      </c>
      <c r="D71" s="6" t="s">
        <v>76</v>
      </c>
      <c r="E71" s="7" t="s">
        <v>27</v>
      </c>
      <c r="F71" s="31">
        <v>71.64</v>
      </c>
      <c r="G71" s="9">
        <v>26.65</v>
      </c>
      <c r="H71" s="9">
        <v>57.76</v>
      </c>
      <c r="I71" s="15">
        <f t="shared" si="30"/>
        <v>84.41</v>
      </c>
      <c r="J71" s="15">
        <f t="shared" si="31"/>
        <v>1909.21</v>
      </c>
      <c r="K71" s="15">
        <f t="shared" si="32"/>
        <v>4137.93</v>
      </c>
      <c r="L71" s="15">
        <f t="shared" si="33"/>
        <v>6047.14</v>
      </c>
      <c r="M71" s="16">
        <f t="shared" si="34"/>
        <v>2.3609408922244692E-2</v>
      </c>
      <c r="R71" s="15">
        <v>6047.14</v>
      </c>
    </row>
    <row r="72" spans="1:18" ht="39" customHeight="1" x14ac:dyDescent="0.2">
      <c r="A72" s="6" t="s">
        <v>365</v>
      </c>
      <c r="B72" s="8" t="s">
        <v>52</v>
      </c>
      <c r="C72" s="6" t="s">
        <v>25</v>
      </c>
      <c r="D72" s="6" t="s">
        <v>53</v>
      </c>
      <c r="E72" s="7" t="s">
        <v>27</v>
      </c>
      <c r="F72" s="31">
        <v>29.6</v>
      </c>
      <c r="G72" s="9">
        <v>25.21</v>
      </c>
      <c r="H72" s="9">
        <v>70.31</v>
      </c>
      <c r="I72" s="15">
        <f t="shared" si="30"/>
        <v>95.52000000000001</v>
      </c>
      <c r="J72" s="15">
        <f t="shared" si="31"/>
        <v>746.22</v>
      </c>
      <c r="K72" s="15">
        <f t="shared" si="32"/>
        <v>2081.1799999999998</v>
      </c>
      <c r="L72" s="15">
        <f t="shared" si="33"/>
        <v>2827.3999999999996</v>
      </c>
      <c r="M72" s="16">
        <f t="shared" si="34"/>
        <v>1.1038812196634216E-2</v>
      </c>
      <c r="R72" s="15">
        <v>2827.3999999999996</v>
      </c>
    </row>
    <row r="73" spans="1:18" ht="26.1" customHeight="1" x14ac:dyDescent="0.2">
      <c r="A73" s="6" t="s">
        <v>366</v>
      </c>
      <c r="B73" s="8" t="s">
        <v>55</v>
      </c>
      <c r="C73" s="6" t="s">
        <v>25</v>
      </c>
      <c r="D73" s="6" t="s">
        <v>56</v>
      </c>
      <c r="E73" s="7" t="s">
        <v>44</v>
      </c>
      <c r="F73" s="31">
        <v>41.66</v>
      </c>
      <c r="G73" s="9">
        <v>7.65</v>
      </c>
      <c r="H73" s="9">
        <v>11.08</v>
      </c>
      <c r="I73" s="15">
        <f t="shared" si="30"/>
        <v>18.73</v>
      </c>
      <c r="J73" s="15">
        <f t="shared" si="31"/>
        <v>318.7</v>
      </c>
      <c r="K73" s="15">
        <f t="shared" si="32"/>
        <v>461.59</v>
      </c>
      <c r="L73" s="15">
        <f t="shared" si="33"/>
        <v>780.29</v>
      </c>
      <c r="M73" s="16">
        <f t="shared" si="34"/>
        <v>3.0464295002163517E-3</v>
      </c>
      <c r="R73" s="15">
        <v>780.29</v>
      </c>
    </row>
    <row r="74" spans="1:18" ht="65.099999999999994" customHeight="1" x14ac:dyDescent="0.2">
      <c r="A74" s="6" t="s">
        <v>367</v>
      </c>
      <c r="B74" s="8" t="s">
        <v>58</v>
      </c>
      <c r="C74" s="6" t="s">
        <v>25</v>
      </c>
      <c r="D74" s="6" t="s">
        <v>59</v>
      </c>
      <c r="E74" s="7" t="s">
        <v>34</v>
      </c>
      <c r="F74" s="31">
        <v>3</v>
      </c>
      <c r="G74" s="9">
        <v>20.93</v>
      </c>
      <c r="H74" s="9">
        <v>1285.8</v>
      </c>
      <c r="I74" s="15">
        <f t="shared" si="30"/>
        <v>1306.73</v>
      </c>
      <c r="J74" s="15">
        <f t="shared" si="31"/>
        <v>62.79</v>
      </c>
      <c r="K74" s="15">
        <f t="shared" si="32"/>
        <v>3857.4</v>
      </c>
      <c r="L74" s="15">
        <f t="shared" si="33"/>
        <v>3920.19</v>
      </c>
      <c r="M74" s="16">
        <f t="shared" si="34"/>
        <v>1.5305312720210615E-2</v>
      </c>
      <c r="R74" s="15">
        <v>3920.19</v>
      </c>
    </row>
    <row r="75" spans="1:18" ht="25.5" x14ac:dyDescent="0.2">
      <c r="A75" s="6" t="s">
        <v>368</v>
      </c>
      <c r="B75" s="28" t="s">
        <v>342</v>
      </c>
      <c r="C75" s="27" t="s">
        <v>25</v>
      </c>
      <c r="D75" s="27" t="s">
        <v>373</v>
      </c>
      <c r="E75" s="29" t="s">
        <v>34</v>
      </c>
      <c r="F75" s="32">
        <v>1</v>
      </c>
      <c r="G75" s="15">
        <f>2*63.98</f>
        <v>127.96</v>
      </c>
      <c r="H75" s="15">
        <f>2*905.53</f>
        <v>1811.06</v>
      </c>
      <c r="I75" s="15">
        <f t="shared" si="30"/>
        <v>1939.02</v>
      </c>
      <c r="J75" s="15">
        <f t="shared" si="31"/>
        <v>127.96</v>
      </c>
      <c r="K75" s="15">
        <f t="shared" si="32"/>
        <v>1811.06</v>
      </c>
      <c r="L75" s="15">
        <f t="shared" si="33"/>
        <v>1939.02</v>
      </c>
      <c r="M75" s="16">
        <f t="shared" si="34"/>
        <v>7.570374770289906E-3</v>
      </c>
      <c r="R75" s="15"/>
    </row>
    <row r="76" spans="1:18" ht="25.5" x14ac:dyDescent="0.2">
      <c r="A76" s="6" t="s">
        <v>369</v>
      </c>
      <c r="B76" s="28" t="s">
        <v>343</v>
      </c>
      <c r="C76" s="27" t="s">
        <v>25</v>
      </c>
      <c r="D76" s="27" t="s">
        <v>344</v>
      </c>
      <c r="E76" s="29" t="s">
        <v>34</v>
      </c>
      <c r="F76" s="32">
        <v>2</v>
      </c>
      <c r="G76" s="15">
        <v>16.78</v>
      </c>
      <c r="H76" s="15">
        <v>285.36</v>
      </c>
      <c r="I76" s="15">
        <f t="shared" si="30"/>
        <v>302.14</v>
      </c>
      <c r="J76" s="15">
        <f t="shared" si="31"/>
        <v>33.56</v>
      </c>
      <c r="K76" s="15">
        <f t="shared" si="32"/>
        <v>570.72</v>
      </c>
      <c r="L76" s="15">
        <f t="shared" si="33"/>
        <v>604.28</v>
      </c>
      <c r="M76" s="16">
        <f t="shared" si="34"/>
        <v>2.3592464575872265E-3</v>
      </c>
      <c r="R76" s="15"/>
    </row>
    <row r="77" spans="1:18" ht="38.25" x14ac:dyDescent="0.2">
      <c r="A77" s="6" t="s">
        <v>370</v>
      </c>
      <c r="B77" s="28" t="s">
        <v>345</v>
      </c>
      <c r="C77" s="27" t="s">
        <v>25</v>
      </c>
      <c r="D77" s="27" t="s">
        <v>346</v>
      </c>
      <c r="E77" s="29" t="s">
        <v>34</v>
      </c>
      <c r="F77" s="32">
        <v>2</v>
      </c>
      <c r="G77" s="15">
        <v>4.12</v>
      </c>
      <c r="H77" s="15">
        <v>271.70999999999998</v>
      </c>
      <c r="I77" s="15">
        <f t="shared" si="30"/>
        <v>275.83</v>
      </c>
      <c r="J77" s="15">
        <f t="shared" si="31"/>
        <v>8.24</v>
      </c>
      <c r="K77" s="15">
        <f t="shared" si="32"/>
        <v>543.41999999999996</v>
      </c>
      <c r="L77" s="15">
        <f t="shared" si="33"/>
        <v>551.66</v>
      </c>
      <c r="M77" s="16">
        <f t="shared" si="34"/>
        <v>2.1538060183897687E-3</v>
      </c>
      <c r="R77" s="15"/>
    </row>
    <row r="78" spans="1:18" x14ac:dyDescent="0.2">
      <c r="A78" s="6" t="s">
        <v>371</v>
      </c>
      <c r="B78" s="28" t="s">
        <v>347</v>
      </c>
      <c r="C78" s="27" t="s">
        <v>62</v>
      </c>
      <c r="D78" s="27" t="s">
        <v>374</v>
      </c>
      <c r="E78" s="29" t="s">
        <v>27</v>
      </c>
      <c r="F78" s="32">
        <v>5.5</v>
      </c>
      <c r="G78" s="15">
        <v>80.5</v>
      </c>
      <c r="H78" s="15">
        <v>176.28</v>
      </c>
      <c r="I78" s="15">
        <f t="shared" si="30"/>
        <v>256.77999999999997</v>
      </c>
      <c r="J78" s="15">
        <f t="shared" si="31"/>
        <v>442.75</v>
      </c>
      <c r="K78" s="15">
        <f t="shared" si="32"/>
        <v>969.54</v>
      </c>
      <c r="L78" s="15">
        <f t="shared" si="33"/>
        <v>1412.29</v>
      </c>
      <c r="M78" s="16">
        <f t="shared" si="34"/>
        <v>5.5139011378597079E-3</v>
      </c>
      <c r="R78" s="15"/>
    </row>
    <row r="79" spans="1:18" ht="26.1" customHeight="1" x14ac:dyDescent="0.2">
      <c r="A79" s="6" t="s">
        <v>372</v>
      </c>
      <c r="B79" s="8" t="s">
        <v>61</v>
      </c>
      <c r="C79" s="6" t="s">
        <v>62</v>
      </c>
      <c r="D79" s="6" t="s">
        <v>63</v>
      </c>
      <c r="E79" s="7" t="s">
        <v>34</v>
      </c>
      <c r="F79" s="31">
        <v>4</v>
      </c>
      <c r="G79" s="9">
        <v>60.93</v>
      </c>
      <c r="H79" s="9">
        <v>381.72</v>
      </c>
      <c r="I79" s="15">
        <f t="shared" si="30"/>
        <v>442.65000000000003</v>
      </c>
      <c r="J79" s="15">
        <f t="shared" si="31"/>
        <v>243.72</v>
      </c>
      <c r="K79" s="15">
        <f t="shared" si="32"/>
        <v>1526.88</v>
      </c>
      <c r="L79" s="15">
        <f t="shared" si="33"/>
        <v>1770.6000000000001</v>
      </c>
      <c r="M79" s="16">
        <f t="shared" si="34"/>
        <v>6.91282481267615E-3</v>
      </c>
      <c r="R79" s="15">
        <v>1770.6000000000001</v>
      </c>
    </row>
    <row r="80" spans="1:18" ht="24" customHeight="1" x14ac:dyDescent="0.2">
      <c r="A80" s="3" t="s">
        <v>133</v>
      </c>
      <c r="B80" s="3"/>
      <c r="C80" s="3"/>
      <c r="D80" s="3" t="s">
        <v>134</v>
      </c>
      <c r="E80" s="3"/>
      <c r="F80" s="30"/>
      <c r="G80" s="3"/>
      <c r="H80" s="3"/>
      <c r="I80" s="3"/>
      <c r="J80" s="3"/>
      <c r="K80" s="3"/>
      <c r="L80" s="4">
        <f>SUM(L81:L90)</f>
        <v>13532.1</v>
      </c>
      <c r="M80" s="5">
        <f t="shared" ref="M80:M94" si="35">L80/L$229</f>
        <v>5.2832393904673515E-2</v>
      </c>
      <c r="R80" s="4"/>
    </row>
    <row r="81" spans="1:18" ht="26.1" customHeight="1" x14ac:dyDescent="0.2">
      <c r="A81" s="6" t="s">
        <v>135</v>
      </c>
      <c r="B81" s="8" t="s">
        <v>24</v>
      </c>
      <c r="C81" s="6" t="s">
        <v>25</v>
      </c>
      <c r="D81" s="6" t="s">
        <v>26</v>
      </c>
      <c r="E81" s="7" t="s">
        <v>27</v>
      </c>
      <c r="F81" s="31">
        <v>26.62</v>
      </c>
      <c r="G81" s="9">
        <v>23.75</v>
      </c>
      <c r="H81" s="9">
        <v>7.31</v>
      </c>
      <c r="I81" s="15">
        <f t="shared" ref="I81" si="36">G81+H81</f>
        <v>31.06</v>
      </c>
      <c r="J81" s="15">
        <f t="shared" ref="J81" si="37">ROUND(G81*F81,2)</f>
        <v>632.23</v>
      </c>
      <c r="K81" s="15">
        <f t="shared" ref="K81" si="38">ROUND(H81*F81,2)</f>
        <v>194.59</v>
      </c>
      <c r="L81" s="15">
        <f t="shared" ref="L81" si="39">K81+J81</f>
        <v>826.82</v>
      </c>
      <c r="M81" s="16">
        <f t="shared" si="35"/>
        <v>3.2280931953105694E-3</v>
      </c>
      <c r="R81" s="15">
        <v>826.82</v>
      </c>
    </row>
    <row r="82" spans="1:18" ht="26.1" customHeight="1" x14ac:dyDescent="0.2">
      <c r="A82" s="6" t="s">
        <v>136</v>
      </c>
      <c r="B82" s="8" t="s">
        <v>32</v>
      </c>
      <c r="C82" s="6" t="s">
        <v>25</v>
      </c>
      <c r="D82" s="6" t="s">
        <v>33</v>
      </c>
      <c r="E82" s="7" t="s">
        <v>34</v>
      </c>
      <c r="F82" s="31">
        <v>5</v>
      </c>
      <c r="G82" s="9">
        <v>1.92</v>
      </c>
      <c r="H82" s="9">
        <v>0.56999999999999995</v>
      </c>
      <c r="I82" s="15">
        <f t="shared" ref="I82:I90" si="40">G82+H82</f>
        <v>2.4899999999999998</v>
      </c>
      <c r="J82" s="15">
        <f t="shared" ref="J82:J90" si="41">ROUND(G82*F82,2)</f>
        <v>9.6</v>
      </c>
      <c r="K82" s="15">
        <f t="shared" ref="K82:K90" si="42">ROUND(H82*F82,2)</f>
        <v>2.85</v>
      </c>
      <c r="L82" s="15">
        <f t="shared" ref="L82:L90" si="43">K82+J82</f>
        <v>12.45</v>
      </c>
      <c r="M82" s="16">
        <f t="shared" si="35"/>
        <v>4.8607629570664214E-5</v>
      </c>
      <c r="R82" s="15">
        <v>12.45</v>
      </c>
    </row>
    <row r="83" spans="1:18" ht="26.1" customHeight="1" x14ac:dyDescent="0.2">
      <c r="A83" s="6" t="s">
        <v>137</v>
      </c>
      <c r="B83" s="8" t="s">
        <v>36</v>
      </c>
      <c r="C83" s="6" t="s">
        <v>25</v>
      </c>
      <c r="D83" s="6" t="s">
        <v>37</v>
      </c>
      <c r="E83" s="7" t="s">
        <v>27</v>
      </c>
      <c r="F83" s="31">
        <v>26.62</v>
      </c>
      <c r="G83" s="9">
        <v>9.77</v>
      </c>
      <c r="H83" s="9">
        <v>2.86</v>
      </c>
      <c r="I83" s="15">
        <f t="shared" si="40"/>
        <v>12.629999999999999</v>
      </c>
      <c r="J83" s="15">
        <f t="shared" si="41"/>
        <v>260.08</v>
      </c>
      <c r="K83" s="15">
        <f t="shared" si="42"/>
        <v>76.13</v>
      </c>
      <c r="L83" s="15">
        <f t="shared" si="43"/>
        <v>336.21</v>
      </c>
      <c r="M83" s="16">
        <f t="shared" si="35"/>
        <v>1.3126402520444189E-3</v>
      </c>
      <c r="R83" s="15">
        <v>336.21</v>
      </c>
    </row>
    <row r="84" spans="1:18" ht="39" customHeight="1" x14ac:dyDescent="0.2">
      <c r="A84" s="6" t="s">
        <v>138</v>
      </c>
      <c r="B84" s="8" t="s">
        <v>39</v>
      </c>
      <c r="C84" s="6" t="s">
        <v>25</v>
      </c>
      <c r="D84" s="6" t="s">
        <v>40</v>
      </c>
      <c r="E84" s="7" t="s">
        <v>27</v>
      </c>
      <c r="F84" s="31">
        <v>26.62</v>
      </c>
      <c r="G84" s="9">
        <v>18.399999999999999</v>
      </c>
      <c r="H84" s="9">
        <v>125.93</v>
      </c>
      <c r="I84" s="15">
        <f t="shared" si="40"/>
        <v>144.33000000000001</v>
      </c>
      <c r="J84" s="15">
        <f t="shared" si="41"/>
        <v>489.81</v>
      </c>
      <c r="K84" s="15">
        <f t="shared" si="42"/>
        <v>3352.26</v>
      </c>
      <c r="L84" s="15">
        <f t="shared" si="43"/>
        <v>3842.07</v>
      </c>
      <c r="M84" s="16">
        <f t="shared" si="35"/>
        <v>1.5000314485506979E-2</v>
      </c>
      <c r="R84" s="15">
        <v>3842.07</v>
      </c>
    </row>
    <row r="85" spans="1:18" ht="26.1" customHeight="1" x14ac:dyDescent="0.2">
      <c r="A85" s="6" t="s">
        <v>139</v>
      </c>
      <c r="B85" s="8" t="s">
        <v>42</v>
      </c>
      <c r="C85" s="6" t="s">
        <v>25</v>
      </c>
      <c r="D85" s="6" t="s">
        <v>43</v>
      </c>
      <c r="E85" s="7" t="s">
        <v>44</v>
      </c>
      <c r="F85" s="31">
        <v>33.32</v>
      </c>
      <c r="G85" s="9">
        <v>3.19</v>
      </c>
      <c r="H85" s="9">
        <v>11.92</v>
      </c>
      <c r="I85" s="15">
        <f t="shared" si="40"/>
        <v>15.11</v>
      </c>
      <c r="J85" s="15">
        <f t="shared" si="41"/>
        <v>106.29</v>
      </c>
      <c r="K85" s="15">
        <f t="shared" si="42"/>
        <v>397.17</v>
      </c>
      <c r="L85" s="15">
        <f t="shared" si="43"/>
        <v>503.46000000000004</v>
      </c>
      <c r="M85" s="16">
        <f t="shared" si="35"/>
        <v>1.9656222637467156E-3</v>
      </c>
      <c r="R85" s="15">
        <v>503.46000000000004</v>
      </c>
    </row>
    <row r="86" spans="1:18" ht="26.1" customHeight="1" x14ac:dyDescent="0.2">
      <c r="A86" s="6" t="s">
        <v>140</v>
      </c>
      <c r="B86" s="8" t="s">
        <v>46</v>
      </c>
      <c r="C86" s="6" t="s">
        <v>25</v>
      </c>
      <c r="D86" s="6" t="s">
        <v>47</v>
      </c>
      <c r="E86" s="7" t="s">
        <v>27</v>
      </c>
      <c r="F86" s="31">
        <v>112.46</v>
      </c>
      <c r="G86" s="9">
        <v>0.99</v>
      </c>
      <c r="H86" s="9">
        <v>2.58</v>
      </c>
      <c r="I86" s="15">
        <f t="shared" si="40"/>
        <v>3.5700000000000003</v>
      </c>
      <c r="J86" s="15">
        <f t="shared" si="41"/>
        <v>111.34</v>
      </c>
      <c r="K86" s="15">
        <f t="shared" si="42"/>
        <v>290.14999999999998</v>
      </c>
      <c r="L86" s="15">
        <f t="shared" si="43"/>
        <v>401.49</v>
      </c>
      <c r="M86" s="16">
        <f t="shared" si="35"/>
        <v>1.5675082085402391E-3</v>
      </c>
      <c r="R86" s="15">
        <v>401.49</v>
      </c>
    </row>
    <row r="87" spans="1:18" ht="26.1" customHeight="1" x14ac:dyDescent="0.2">
      <c r="A87" s="6" t="s">
        <v>141</v>
      </c>
      <c r="B87" s="8" t="s">
        <v>49</v>
      </c>
      <c r="C87" s="6" t="s">
        <v>25</v>
      </c>
      <c r="D87" s="6" t="s">
        <v>50</v>
      </c>
      <c r="E87" s="7" t="s">
        <v>27</v>
      </c>
      <c r="F87" s="31">
        <v>112.46</v>
      </c>
      <c r="G87" s="9">
        <v>5.81</v>
      </c>
      <c r="H87" s="9">
        <v>11.9</v>
      </c>
      <c r="I87" s="15">
        <f t="shared" si="40"/>
        <v>17.71</v>
      </c>
      <c r="J87" s="15">
        <f t="shared" si="41"/>
        <v>653.39</v>
      </c>
      <c r="K87" s="15">
        <f t="shared" si="42"/>
        <v>1338.27</v>
      </c>
      <c r="L87" s="15">
        <f t="shared" si="43"/>
        <v>1991.6599999999999</v>
      </c>
      <c r="M87" s="16">
        <f t="shared" si="35"/>
        <v>7.7758932940328587E-3</v>
      </c>
      <c r="R87" s="15">
        <v>1991.6599999999999</v>
      </c>
    </row>
    <row r="88" spans="1:18" ht="39" customHeight="1" x14ac:dyDescent="0.2">
      <c r="A88" s="6" t="s">
        <v>142</v>
      </c>
      <c r="B88" s="8" t="s">
        <v>52</v>
      </c>
      <c r="C88" s="6" t="s">
        <v>25</v>
      </c>
      <c r="D88" s="6" t="s">
        <v>53</v>
      </c>
      <c r="E88" s="7" t="s">
        <v>27</v>
      </c>
      <c r="F88" s="31">
        <v>26.62</v>
      </c>
      <c r="G88" s="9">
        <v>25.21</v>
      </c>
      <c r="H88" s="9">
        <v>70.31</v>
      </c>
      <c r="I88" s="15">
        <f t="shared" si="40"/>
        <v>95.52000000000001</v>
      </c>
      <c r="J88" s="15">
        <f t="shared" si="41"/>
        <v>671.09</v>
      </c>
      <c r="K88" s="15">
        <f t="shared" si="42"/>
        <v>1871.65</v>
      </c>
      <c r="L88" s="15">
        <f t="shared" si="43"/>
        <v>2542.7400000000002</v>
      </c>
      <c r="M88" s="16">
        <f t="shared" si="35"/>
        <v>9.9274348606032733E-3</v>
      </c>
      <c r="R88" s="15">
        <v>2542.7400000000002</v>
      </c>
    </row>
    <row r="89" spans="1:18" ht="26.1" customHeight="1" x14ac:dyDescent="0.2">
      <c r="A89" s="6" t="s">
        <v>143</v>
      </c>
      <c r="B89" s="8" t="s">
        <v>55</v>
      </c>
      <c r="C89" s="6" t="s">
        <v>25</v>
      </c>
      <c r="D89" s="6" t="s">
        <v>56</v>
      </c>
      <c r="E89" s="7" t="s">
        <v>44</v>
      </c>
      <c r="F89" s="31">
        <v>46.02</v>
      </c>
      <c r="G89" s="9">
        <v>7.65</v>
      </c>
      <c r="H89" s="9">
        <v>11.08</v>
      </c>
      <c r="I89" s="15">
        <f t="shared" si="40"/>
        <v>18.73</v>
      </c>
      <c r="J89" s="15">
        <f t="shared" si="41"/>
        <v>352.05</v>
      </c>
      <c r="K89" s="15">
        <f t="shared" si="42"/>
        <v>509.9</v>
      </c>
      <c r="L89" s="15">
        <f t="shared" si="43"/>
        <v>861.95</v>
      </c>
      <c r="M89" s="16">
        <f t="shared" si="35"/>
        <v>3.3652486994726126E-3</v>
      </c>
      <c r="R89" s="15">
        <v>861.95</v>
      </c>
    </row>
    <row r="90" spans="1:18" ht="26.1" customHeight="1" x14ac:dyDescent="0.2">
      <c r="A90" s="6" t="s">
        <v>144</v>
      </c>
      <c r="B90" s="8" t="s">
        <v>61</v>
      </c>
      <c r="C90" s="6" t="s">
        <v>62</v>
      </c>
      <c r="D90" s="6" t="s">
        <v>63</v>
      </c>
      <c r="E90" s="7" t="s">
        <v>34</v>
      </c>
      <c r="F90" s="31">
        <v>5</v>
      </c>
      <c r="G90" s="9">
        <v>60.93</v>
      </c>
      <c r="H90" s="9">
        <v>381.72</v>
      </c>
      <c r="I90" s="15">
        <f t="shared" si="40"/>
        <v>442.65000000000003</v>
      </c>
      <c r="J90" s="15">
        <f t="shared" si="41"/>
        <v>304.64999999999998</v>
      </c>
      <c r="K90" s="15">
        <f t="shared" si="42"/>
        <v>1908.6</v>
      </c>
      <c r="L90" s="15">
        <f t="shared" si="43"/>
        <v>2213.25</v>
      </c>
      <c r="M90" s="16">
        <f t="shared" si="35"/>
        <v>8.6410310158451867E-3</v>
      </c>
      <c r="R90" s="15">
        <v>2213.25</v>
      </c>
    </row>
    <row r="91" spans="1:18" ht="24" customHeight="1" x14ac:dyDescent="0.2">
      <c r="A91" s="3" t="s">
        <v>145</v>
      </c>
      <c r="B91" s="3"/>
      <c r="C91" s="3"/>
      <c r="D91" s="3" t="s">
        <v>146</v>
      </c>
      <c r="E91" s="3"/>
      <c r="F91" s="30"/>
      <c r="G91" s="3"/>
      <c r="H91" s="3"/>
      <c r="I91" s="3"/>
      <c r="J91" s="3"/>
      <c r="K91" s="3"/>
      <c r="L91" s="4">
        <f>SUM(L92:L105)</f>
        <v>11134.389999999998</v>
      </c>
      <c r="M91" s="5">
        <f t="shared" si="35"/>
        <v>4.347118912572754E-2</v>
      </c>
      <c r="R91" s="4"/>
    </row>
    <row r="92" spans="1:18" ht="24" customHeight="1" x14ac:dyDescent="0.2">
      <c r="A92" s="6" t="s">
        <v>147</v>
      </c>
      <c r="B92" s="8" t="s">
        <v>148</v>
      </c>
      <c r="C92" s="6" t="s">
        <v>62</v>
      </c>
      <c r="D92" s="6" t="s">
        <v>149</v>
      </c>
      <c r="E92" s="7" t="s">
        <v>27</v>
      </c>
      <c r="F92" s="31">
        <v>18.91</v>
      </c>
      <c r="G92" s="9">
        <v>10.210000000000001</v>
      </c>
      <c r="H92" s="9">
        <v>0</v>
      </c>
      <c r="I92" s="15">
        <f t="shared" ref="I92" si="44">G92+H92</f>
        <v>10.210000000000001</v>
      </c>
      <c r="J92" s="15">
        <f t="shared" ref="J92" si="45">ROUND(G92*F92,2)</f>
        <v>193.07</v>
      </c>
      <c r="K92" s="15">
        <f t="shared" ref="K92" si="46">ROUND(H92*F92,2)</f>
        <v>0</v>
      </c>
      <c r="L92" s="15">
        <f t="shared" ref="L92" si="47">K92+J92</f>
        <v>193.07</v>
      </c>
      <c r="M92" s="16">
        <f t="shared" si="35"/>
        <v>7.5378915993639685E-4</v>
      </c>
      <c r="R92" s="15">
        <v>193.07</v>
      </c>
    </row>
    <row r="93" spans="1:18" ht="26.1" customHeight="1" x14ac:dyDescent="0.2">
      <c r="A93" s="6" t="s">
        <v>150</v>
      </c>
      <c r="B93" s="8" t="s">
        <v>32</v>
      </c>
      <c r="C93" s="6" t="s">
        <v>25</v>
      </c>
      <c r="D93" s="6" t="s">
        <v>33</v>
      </c>
      <c r="E93" s="7" t="s">
        <v>34</v>
      </c>
      <c r="F93" s="31">
        <v>2</v>
      </c>
      <c r="G93" s="9">
        <v>1.92</v>
      </c>
      <c r="H93" s="9">
        <v>0.56999999999999995</v>
      </c>
      <c r="I93" s="15">
        <f t="shared" ref="I93:I94" si="48">G93+H93</f>
        <v>2.4899999999999998</v>
      </c>
      <c r="J93" s="15">
        <f t="shared" ref="J93:J94" si="49">ROUND(G93*F93,2)</f>
        <v>3.84</v>
      </c>
      <c r="K93" s="15">
        <f t="shared" ref="K93:K94" si="50">ROUND(H93*F93,2)</f>
        <v>1.1399999999999999</v>
      </c>
      <c r="L93" s="15">
        <f t="shared" ref="L93:L94" si="51">K93+J93</f>
        <v>4.9799999999999995</v>
      </c>
      <c r="M93" s="16">
        <f t="shared" si="35"/>
        <v>1.9443051828265685E-5</v>
      </c>
      <c r="R93" s="15">
        <v>4.9799999999999995</v>
      </c>
    </row>
    <row r="94" spans="1:18" ht="26.1" customHeight="1" x14ac:dyDescent="0.2">
      <c r="A94" s="6" t="s">
        <v>330</v>
      </c>
      <c r="B94" s="8" t="s">
        <v>36</v>
      </c>
      <c r="C94" s="6" t="s">
        <v>25</v>
      </c>
      <c r="D94" s="6" t="s">
        <v>37</v>
      </c>
      <c r="E94" s="7" t="s">
        <v>27</v>
      </c>
      <c r="F94" s="31">
        <v>18.91</v>
      </c>
      <c r="G94" s="9">
        <v>9.77</v>
      </c>
      <c r="H94" s="9">
        <v>2.86</v>
      </c>
      <c r="I94" s="15">
        <f t="shared" si="48"/>
        <v>12.629999999999999</v>
      </c>
      <c r="J94" s="15">
        <f t="shared" si="49"/>
        <v>184.75</v>
      </c>
      <c r="K94" s="15">
        <f t="shared" si="50"/>
        <v>54.08</v>
      </c>
      <c r="L94" s="15">
        <f t="shared" si="51"/>
        <v>238.82999999999998</v>
      </c>
      <c r="M94" s="16">
        <f t="shared" si="35"/>
        <v>9.3244660002905495E-4</v>
      </c>
      <c r="R94" s="15">
        <v>238.82999999999998</v>
      </c>
    </row>
    <row r="95" spans="1:18" ht="26.1" customHeight="1" x14ac:dyDescent="0.2">
      <c r="A95" s="6" t="s">
        <v>331</v>
      </c>
      <c r="B95" s="28" t="s">
        <v>326</v>
      </c>
      <c r="C95" s="27" t="s">
        <v>25</v>
      </c>
      <c r="D95" s="27" t="s">
        <v>327</v>
      </c>
      <c r="E95" s="29" t="s">
        <v>92</v>
      </c>
      <c r="F95" s="32">
        <v>1</v>
      </c>
      <c r="G95" s="15">
        <v>121.01</v>
      </c>
      <c r="H95" s="15">
        <v>38.08</v>
      </c>
      <c r="I95" s="15">
        <f t="shared" ref="I95:I105" si="52">G95+H95</f>
        <v>159.09</v>
      </c>
      <c r="J95" s="15">
        <f t="shared" ref="J95:J105" si="53">ROUND(G95*F95,2)</f>
        <v>121.01</v>
      </c>
      <c r="K95" s="15">
        <f t="shared" ref="K95:K105" si="54">ROUND(H95*F95,2)</f>
        <v>38.08</v>
      </c>
      <c r="L95" s="15">
        <f t="shared" ref="L95:L105" si="55">K95+J95</f>
        <v>159.09</v>
      </c>
      <c r="M95" s="16">
        <f t="shared" ref="M95:M105" si="56">L95/L$229</f>
        <v>6.2112351714031897E-4</v>
      </c>
      <c r="R95" s="15"/>
    </row>
    <row r="96" spans="1:18" ht="26.1" customHeight="1" x14ac:dyDescent="0.2">
      <c r="A96" s="6" t="s">
        <v>332</v>
      </c>
      <c r="B96" s="28" t="s">
        <v>328</v>
      </c>
      <c r="C96" s="27" t="s">
        <v>25</v>
      </c>
      <c r="D96" s="27" t="s">
        <v>329</v>
      </c>
      <c r="E96" s="29" t="s">
        <v>27</v>
      </c>
      <c r="F96" s="32">
        <v>1.68</v>
      </c>
      <c r="G96" s="15">
        <v>14.06</v>
      </c>
      <c r="H96" s="15">
        <v>1290.9000000000001</v>
      </c>
      <c r="I96" s="15">
        <f t="shared" si="52"/>
        <v>1304.96</v>
      </c>
      <c r="J96" s="15">
        <f t="shared" si="53"/>
        <v>23.62</v>
      </c>
      <c r="K96" s="15">
        <f t="shared" si="54"/>
        <v>2168.71</v>
      </c>
      <c r="L96" s="15">
        <f t="shared" si="55"/>
        <v>2192.33</v>
      </c>
      <c r="M96" s="16">
        <f t="shared" si="56"/>
        <v>8.559354581257372E-3</v>
      </c>
      <c r="R96" s="15"/>
    </row>
    <row r="97" spans="1:18" ht="39" customHeight="1" x14ac:dyDescent="0.2">
      <c r="A97" s="6" t="s">
        <v>333</v>
      </c>
      <c r="B97" s="8" t="s">
        <v>39</v>
      </c>
      <c r="C97" s="6" t="s">
        <v>25</v>
      </c>
      <c r="D97" s="6" t="s">
        <v>40</v>
      </c>
      <c r="E97" s="7" t="s">
        <v>27</v>
      </c>
      <c r="F97" s="31">
        <v>18.91</v>
      </c>
      <c r="G97" s="9">
        <v>18.399999999999999</v>
      </c>
      <c r="H97" s="9">
        <v>125.93</v>
      </c>
      <c r="I97" s="15">
        <f t="shared" si="52"/>
        <v>144.33000000000001</v>
      </c>
      <c r="J97" s="15">
        <f t="shared" si="53"/>
        <v>347.94</v>
      </c>
      <c r="K97" s="15">
        <f t="shared" si="54"/>
        <v>2381.34</v>
      </c>
      <c r="L97" s="15">
        <f t="shared" si="55"/>
        <v>2729.28</v>
      </c>
      <c r="M97" s="16">
        <f t="shared" si="56"/>
        <v>1.0655729416435538E-2</v>
      </c>
      <c r="R97" s="15">
        <v>2729.28</v>
      </c>
    </row>
    <row r="98" spans="1:18" ht="26.1" customHeight="1" x14ac:dyDescent="0.2">
      <c r="A98" s="6" t="s">
        <v>334</v>
      </c>
      <c r="B98" s="8" t="s">
        <v>42</v>
      </c>
      <c r="C98" s="6" t="s">
        <v>25</v>
      </c>
      <c r="D98" s="6" t="s">
        <v>43</v>
      </c>
      <c r="E98" s="7" t="s">
        <v>44</v>
      </c>
      <c r="F98" s="31">
        <v>16.52</v>
      </c>
      <c r="G98" s="9">
        <v>3.19</v>
      </c>
      <c r="H98" s="9">
        <v>11.92</v>
      </c>
      <c r="I98" s="15">
        <f t="shared" si="52"/>
        <v>15.11</v>
      </c>
      <c r="J98" s="15">
        <f t="shared" si="53"/>
        <v>52.7</v>
      </c>
      <c r="K98" s="15">
        <f t="shared" si="54"/>
        <v>196.92</v>
      </c>
      <c r="L98" s="15">
        <f t="shared" si="55"/>
        <v>249.62</v>
      </c>
      <c r="M98" s="16">
        <f t="shared" si="56"/>
        <v>9.7457321232363074E-4</v>
      </c>
      <c r="R98" s="15">
        <v>249.62</v>
      </c>
    </row>
    <row r="99" spans="1:18" ht="26.1" customHeight="1" x14ac:dyDescent="0.2">
      <c r="A99" s="6" t="s">
        <v>335</v>
      </c>
      <c r="B99" s="8" t="s">
        <v>46</v>
      </c>
      <c r="C99" s="6" t="s">
        <v>25</v>
      </c>
      <c r="D99" s="6" t="s">
        <v>47</v>
      </c>
      <c r="E99" s="7" t="s">
        <v>27</v>
      </c>
      <c r="F99" s="31">
        <v>47.94</v>
      </c>
      <c r="G99" s="9">
        <v>0.99</v>
      </c>
      <c r="H99" s="9">
        <v>2.58</v>
      </c>
      <c r="I99" s="15">
        <f t="shared" si="52"/>
        <v>3.5700000000000003</v>
      </c>
      <c r="J99" s="15">
        <f t="shared" si="53"/>
        <v>47.46</v>
      </c>
      <c r="K99" s="15">
        <f t="shared" si="54"/>
        <v>123.69</v>
      </c>
      <c r="L99" s="15">
        <f t="shared" si="55"/>
        <v>171.15</v>
      </c>
      <c r="M99" s="16">
        <f t="shared" si="56"/>
        <v>6.6820849807382979E-4</v>
      </c>
      <c r="R99" s="15">
        <v>171.15</v>
      </c>
    </row>
    <row r="100" spans="1:18" ht="26.1" customHeight="1" x14ac:dyDescent="0.2">
      <c r="A100" s="6" t="s">
        <v>336</v>
      </c>
      <c r="B100" s="8" t="s">
        <v>49</v>
      </c>
      <c r="C100" s="6" t="s">
        <v>25</v>
      </c>
      <c r="D100" s="6" t="s">
        <v>50</v>
      </c>
      <c r="E100" s="7" t="s">
        <v>27</v>
      </c>
      <c r="F100" s="31">
        <v>47.94</v>
      </c>
      <c r="G100" s="9">
        <v>5.81</v>
      </c>
      <c r="H100" s="9">
        <v>11.9</v>
      </c>
      <c r="I100" s="15">
        <f t="shared" si="52"/>
        <v>17.71</v>
      </c>
      <c r="J100" s="15">
        <f t="shared" si="53"/>
        <v>278.52999999999997</v>
      </c>
      <c r="K100" s="15">
        <f t="shared" si="54"/>
        <v>570.49</v>
      </c>
      <c r="L100" s="15">
        <f t="shared" si="55"/>
        <v>849.02</v>
      </c>
      <c r="M100" s="16">
        <f t="shared" si="56"/>
        <v>3.3147670408100668E-3</v>
      </c>
      <c r="R100" s="15">
        <v>849.02</v>
      </c>
    </row>
    <row r="101" spans="1:18" ht="39" customHeight="1" x14ac:dyDescent="0.2">
      <c r="A101" s="6" t="s">
        <v>337</v>
      </c>
      <c r="B101" s="8" t="s">
        <v>52</v>
      </c>
      <c r="C101" s="6" t="s">
        <v>25</v>
      </c>
      <c r="D101" s="6" t="s">
        <v>53</v>
      </c>
      <c r="E101" s="7" t="s">
        <v>27</v>
      </c>
      <c r="F101" s="31">
        <v>18.91</v>
      </c>
      <c r="G101" s="9">
        <v>25.21</v>
      </c>
      <c r="H101" s="9">
        <v>70.31</v>
      </c>
      <c r="I101" s="15">
        <f t="shared" si="52"/>
        <v>95.52000000000001</v>
      </c>
      <c r="J101" s="15">
        <f t="shared" si="53"/>
        <v>476.72</v>
      </c>
      <c r="K101" s="15">
        <f t="shared" si="54"/>
        <v>1329.56</v>
      </c>
      <c r="L101" s="15">
        <f t="shared" si="55"/>
        <v>1806.28</v>
      </c>
      <c r="M101" s="16">
        <f t="shared" si="56"/>
        <v>7.0521276418393066E-3</v>
      </c>
      <c r="R101" s="15">
        <v>1806.28</v>
      </c>
    </row>
    <row r="102" spans="1:18" ht="26.1" customHeight="1" x14ac:dyDescent="0.2">
      <c r="A102" s="6" t="s">
        <v>338</v>
      </c>
      <c r="B102" s="8" t="s">
        <v>55</v>
      </c>
      <c r="C102" s="6" t="s">
        <v>25</v>
      </c>
      <c r="D102" s="6" t="s">
        <v>56</v>
      </c>
      <c r="E102" s="7" t="s">
        <v>44</v>
      </c>
      <c r="F102" s="31">
        <v>17.440000000000001</v>
      </c>
      <c r="G102" s="9">
        <v>7.65</v>
      </c>
      <c r="H102" s="9">
        <v>11.08</v>
      </c>
      <c r="I102" s="15">
        <f t="shared" si="52"/>
        <v>18.73</v>
      </c>
      <c r="J102" s="15">
        <f t="shared" si="53"/>
        <v>133.41999999999999</v>
      </c>
      <c r="K102" s="15">
        <f t="shared" si="54"/>
        <v>193.24</v>
      </c>
      <c r="L102" s="15">
        <f t="shared" si="55"/>
        <v>326.65999999999997</v>
      </c>
      <c r="M102" s="16">
        <f t="shared" si="56"/>
        <v>1.2753548815705358E-3</v>
      </c>
      <c r="R102" s="15">
        <v>326.65999999999997</v>
      </c>
    </row>
    <row r="103" spans="1:18" ht="26.1" customHeight="1" x14ac:dyDescent="0.2">
      <c r="A103" s="6" t="s">
        <v>339</v>
      </c>
      <c r="B103" s="8" t="s">
        <v>61</v>
      </c>
      <c r="C103" s="6" t="s">
        <v>62</v>
      </c>
      <c r="D103" s="6" t="s">
        <v>63</v>
      </c>
      <c r="E103" s="7" t="s">
        <v>34</v>
      </c>
      <c r="F103" s="31">
        <v>2</v>
      </c>
      <c r="G103" s="9">
        <v>60.93</v>
      </c>
      <c r="H103" s="9">
        <v>381.72</v>
      </c>
      <c r="I103" s="15">
        <f t="shared" si="52"/>
        <v>442.65000000000003</v>
      </c>
      <c r="J103" s="15">
        <f t="shared" si="53"/>
        <v>121.86</v>
      </c>
      <c r="K103" s="15">
        <f t="shared" si="54"/>
        <v>763.44</v>
      </c>
      <c r="L103" s="15">
        <f t="shared" si="55"/>
        <v>885.30000000000007</v>
      </c>
      <c r="M103" s="16">
        <f t="shared" si="56"/>
        <v>3.456412406338075E-3</v>
      </c>
      <c r="R103" s="15">
        <v>885.30000000000007</v>
      </c>
    </row>
    <row r="104" spans="1:18" ht="26.1" customHeight="1" x14ac:dyDescent="0.2">
      <c r="A104" s="6" t="s">
        <v>340</v>
      </c>
      <c r="B104" s="8" t="s">
        <v>29</v>
      </c>
      <c r="C104" s="6" t="s">
        <v>25</v>
      </c>
      <c r="D104" s="6" t="s">
        <v>30</v>
      </c>
      <c r="E104" s="7" t="s">
        <v>27</v>
      </c>
      <c r="F104" s="31">
        <v>1.7</v>
      </c>
      <c r="G104" s="9">
        <v>9.94</v>
      </c>
      <c r="H104" s="9">
        <v>3.03</v>
      </c>
      <c r="I104" s="15">
        <f t="shared" si="52"/>
        <v>12.969999999999999</v>
      </c>
      <c r="J104" s="15">
        <f t="shared" si="53"/>
        <v>16.899999999999999</v>
      </c>
      <c r="K104" s="15">
        <f t="shared" si="54"/>
        <v>5.15</v>
      </c>
      <c r="L104" s="15">
        <f t="shared" si="55"/>
        <v>22.049999999999997</v>
      </c>
      <c r="M104" s="16">
        <f t="shared" si="56"/>
        <v>8.6088211408284806E-5</v>
      </c>
      <c r="R104" s="15">
        <v>22.049999999999997</v>
      </c>
    </row>
    <row r="105" spans="1:18" ht="65.099999999999994" customHeight="1" x14ac:dyDescent="0.2">
      <c r="A105" s="6" t="s">
        <v>341</v>
      </c>
      <c r="B105" s="8" t="s">
        <v>58</v>
      </c>
      <c r="C105" s="6" t="s">
        <v>25</v>
      </c>
      <c r="D105" s="6" t="s">
        <v>59</v>
      </c>
      <c r="E105" s="7" t="s">
        <v>34</v>
      </c>
      <c r="F105" s="31">
        <v>1</v>
      </c>
      <c r="G105" s="9">
        <v>20.93</v>
      </c>
      <c r="H105" s="9">
        <v>1285.8</v>
      </c>
      <c r="I105" s="15">
        <f t="shared" si="52"/>
        <v>1306.73</v>
      </c>
      <c r="J105" s="15">
        <f t="shared" si="53"/>
        <v>20.93</v>
      </c>
      <c r="K105" s="15">
        <f t="shared" si="54"/>
        <v>1285.8</v>
      </c>
      <c r="L105" s="15">
        <f t="shared" si="55"/>
        <v>1306.73</v>
      </c>
      <c r="M105" s="16">
        <f t="shared" si="56"/>
        <v>5.1017709067368716E-3</v>
      </c>
      <c r="R105" s="15">
        <v>1306.73</v>
      </c>
    </row>
    <row r="106" spans="1:18" ht="24" customHeight="1" x14ac:dyDescent="0.2">
      <c r="A106" s="3" t="s">
        <v>151</v>
      </c>
      <c r="B106" s="3"/>
      <c r="C106" s="3"/>
      <c r="D106" s="3" t="s">
        <v>152</v>
      </c>
      <c r="E106" s="3"/>
      <c r="F106" s="30"/>
      <c r="G106" s="3"/>
      <c r="H106" s="3"/>
      <c r="I106" s="3"/>
      <c r="J106" s="3"/>
      <c r="K106" s="3"/>
      <c r="L106" s="4">
        <f>SUM(L107:L118)</f>
        <v>5446.75</v>
      </c>
      <c r="M106" s="5">
        <f t="shared" ref="M106:M139" si="57">L106/L$229</f>
        <v>2.126534990875625E-2</v>
      </c>
      <c r="R106" s="4"/>
    </row>
    <row r="107" spans="1:18" ht="24" customHeight="1" x14ac:dyDescent="0.2">
      <c r="A107" s="6" t="s">
        <v>153</v>
      </c>
      <c r="B107" s="8" t="s">
        <v>148</v>
      </c>
      <c r="C107" s="6" t="s">
        <v>62</v>
      </c>
      <c r="D107" s="6" t="s">
        <v>149</v>
      </c>
      <c r="E107" s="7" t="s">
        <v>27</v>
      </c>
      <c r="F107" s="31">
        <v>9.34</v>
      </c>
      <c r="G107" s="9">
        <v>10.210000000000001</v>
      </c>
      <c r="H107" s="9">
        <v>0</v>
      </c>
      <c r="I107" s="15">
        <f t="shared" ref="I107" si="58">G107+H107</f>
        <v>10.210000000000001</v>
      </c>
      <c r="J107" s="15">
        <f t="shared" ref="J107" si="59">ROUND(G107*F107,2)</f>
        <v>95.36</v>
      </c>
      <c r="K107" s="15">
        <f t="shared" ref="K107" si="60">ROUND(H107*F107,2)</f>
        <v>0</v>
      </c>
      <c r="L107" s="15">
        <f t="shared" ref="L107" si="61">K107+J107</f>
        <v>95.36</v>
      </c>
      <c r="M107" s="16">
        <f t="shared" si="57"/>
        <v>3.7230711292036463E-4</v>
      </c>
      <c r="R107" s="15">
        <v>95.36</v>
      </c>
    </row>
    <row r="108" spans="1:18" ht="26.1" customHeight="1" x14ac:dyDescent="0.2">
      <c r="A108" s="6" t="s">
        <v>154</v>
      </c>
      <c r="B108" s="8" t="s">
        <v>32</v>
      </c>
      <c r="C108" s="6" t="s">
        <v>25</v>
      </c>
      <c r="D108" s="6" t="s">
        <v>33</v>
      </c>
      <c r="E108" s="7" t="s">
        <v>34</v>
      </c>
      <c r="F108" s="31">
        <v>1</v>
      </c>
      <c r="G108" s="9">
        <v>1.92</v>
      </c>
      <c r="H108" s="9">
        <v>0.56999999999999995</v>
      </c>
      <c r="I108" s="15">
        <f t="shared" ref="I108:I118" si="62">G108+H108</f>
        <v>2.4899999999999998</v>
      </c>
      <c r="J108" s="15">
        <f t="shared" ref="J108:J118" si="63">ROUND(G108*F108,2)</f>
        <v>1.92</v>
      </c>
      <c r="K108" s="15">
        <f t="shared" ref="K108:K118" si="64">ROUND(H108*F108,2)</f>
        <v>0.56999999999999995</v>
      </c>
      <c r="L108" s="15">
        <f t="shared" ref="L108:L118" si="65">K108+J108</f>
        <v>2.4899999999999998</v>
      </c>
      <c r="M108" s="16">
        <f t="shared" si="57"/>
        <v>9.7215259141328425E-6</v>
      </c>
      <c r="R108" s="15">
        <v>2.4899999999999998</v>
      </c>
    </row>
    <row r="109" spans="1:18" ht="26.1" customHeight="1" x14ac:dyDescent="0.2">
      <c r="A109" s="6" t="s">
        <v>155</v>
      </c>
      <c r="B109" s="8" t="s">
        <v>36</v>
      </c>
      <c r="C109" s="6" t="s">
        <v>25</v>
      </c>
      <c r="D109" s="6" t="s">
        <v>37</v>
      </c>
      <c r="E109" s="7" t="s">
        <v>27</v>
      </c>
      <c r="F109" s="31">
        <v>9.34</v>
      </c>
      <c r="G109" s="9">
        <v>9.77</v>
      </c>
      <c r="H109" s="9">
        <v>2.86</v>
      </c>
      <c r="I109" s="15">
        <f t="shared" si="62"/>
        <v>12.629999999999999</v>
      </c>
      <c r="J109" s="15">
        <f t="shared" si="63"/>
        <v>91.25</v>
      </c>
      <c r="K109" s="15">
        <f t="shared" si="64"/>
        <v>26.71</v>
      </c>
      <c r="L109" s="15">
        <f t="shared" si="65"/>
        <v>117.96000000000001</v>
      </c>
      <c r="M109" s="16">
        <f t="shared" si="57"/>
        <v>4.6054264932976317E-4</v>
      </c>
      <c r="R109" s="15">
        <v>117.96000000000001</v>
      </c>
    </row>
    <row r="110" spans="1:18" ht="39" customHeight="1" x14ac:dyDescent="0.2">
      <c r="A110" s="6" t="s">
        <v>156</v>
      </c>
      <c r="B110" s="8" t="s">
        <v>39</v>
      </c>
      <c r="C110" s="6" t="s">
        <v>25</v>
      </c>
      <c r="D110" s="6" t="s">
        <v>40</v>
      </c>
      <c r="E110" s="7" t="s">
        <v>27</v>
      </c>
      <c r="F110" s="31">
        <v>9.34</v>
      </c>
      <c r="G110" s="9">
        <v>18.399999999999999</v>
      </c>
      <c r="H110" s="9">
        <v>125.93</v>
      </c>
      <c r="I110" s="15">
        <f t="shared" si="62"/>
        <v>144.33000000000001</v>
      </c>
      <c r="J110" s="15">
        <f t="shared" si="63"/>
        <v>171.86</v>
      </c>
      <c r="K110" s="15">
        <f t="shared" si="64"/>
        <v>1176.19</v>
      </c>
      <c r="L110" s="15">
        <f t="shared" si="65"/>
        <v>1348.0500000000002</v>
      </c>
      <c r="M110" s="16">
        <f t="shared" si="57"/>
        <v>5.2630935777296314E-3</v>
      </c>
      <c r="R110" s="15">
        <v>1348.0500000000002</v>
      </c>
    </row>
    <row r="111" spans="1:18" ht="26.1" customHeight="1" x14ac:dyDescent="0.2">
      <c r="A111" s="6" t="s">
        <v>157</v>
      </c>
      <c r="B111" s="8" t="s">
        <v>42</v>
      </c>
      <c r="C111" s="6" t="s">
        <v>25</v>
      </c>
      <c r="D111" s="6" t="s">
        <v>43</v>
      </c>
      <c r="E111" s="7" t="s">
        <v>44</v>
      </c>
      <c r="F111" s="31">
        <v>12.46</v>
      </c>
      <c r="G111" s="9">
        <v>3.19</v>
      </c>
      <c r="H111" s="9">
        <v>11.92</v>
      </c>
      <c r="I111" s="15">
        <f t="shared" si="62"/>
        <v>15.11</v>
      </c>
      <c r="J111" s="15">
        <f t="shared" si="63"/>
        <v>39.75</v>
      </c>
      <c r="K111" s="15">
        <f t="shared" si="64"/>
        <v>148.52000000000001</v>
      </c>
      <c r="L111" s="15">
        <f t="shared" si="65"/>
        <v>188.27</v>
      </c>
      <c r="M111" s="16">
        <f t="shared" si="57"/>
        <v>7.350488690175866E-4</v>
      </c>
      <c r="R111" s="15">
        <v>188.27</v>
      </c>
    </row>
    <row r="112" spans="1:18" ht="26.1" customHeight="1" x14ac:dyDescent="0.2">
      <c r="A112" s="6" t="s">
        <v>158</v>
      </c>
      <c r="B112" s="8" t="s">
        <v>46</v>
      </c>
      <c r="C112" s="6" t="s">
        <v>25</v>
      </c>
      <c r="D112" s="6" t="s">
        <v>47</v>
      </c>
      <c r="E112" s="7" t="s">
        <v>27</v>
      </c>
      <c r="F112" s="31">
        <v>36.78</v>
      </c>
      <c r="G112" s="9">
        <v>0.99</v>
      </c>
      <c r="H112" s="9">
        <v>2.58</v>
      </c>
      <c r="I112" s="15">
        <f t="shared" si="62"/>
        <v>3.5700000000000003</v>
      </c>
      <c r="J112" s="15">
        <f t="shared" si="63"/>
        <v>36.409999999999997</v>
      </c>
      <c r="K112" s="15">
        <f t="shared" si="64"/>
        <v>94.89</v>
      </c>
      <c r="L112" s="15">
        <f t="shared" si="65"/>
        <v>131.30000000000001</v>
      </c>
      <c r="M112" s="16">
        <f t="shared" si="57"/>
        <v>5.1262504117495684E-4</v>
      </c>
      <c r="R112" s="15">
        <v>131.30000000000001</v>
      </c>
    </row>
    <row r="113" spans="1:18" ht="26.1" customHeight="1" x14ac:dyDescent="0.2">
      <c r="A113" s="6" t="s">
        <v>159</v>
      </c>
      <c r="B113" s="8" t="s">
        <v>49</v>
      </c>
      <c r="C113" s="6" t="s">
        <v>25</v>
      </c>
      <c r="D113" s="6" t="s">
        <v>50</v>
      </c>
      <c r="E113" s="7" t="s">
        <v>27</v>
      </c>
      <c r="F113" s="31">
        <v>36.78</v>
      </c>
      <c r="G113" s="9">
        <v>5.81</v>
      </c>
      <c r="H113" s="9">
        <v>11.9</v>
      </c>
      <c r="I113" s="15">
        <f t="shared" si="62"/>
        <v>17.71</v>
      </c>
      <c r="J113" s="15">
        <f t="shared" si="63"/>
        <v>213.69</v>
      </c>
      <c r="K113" s="15">
        <f t="shared" si="64"/>
        <v>437.68</v>
      </c>
      <c r="L113" s="15">
        <f t="shared" si="65"/>
        <v>651.37</v>
      </c>
      <c r="M113" s="16">
        <f t="shared" si="57"/>
        <v>2.5430965199553053E-3</v>
      </c>
      <c r="R113" s="15">
        <v>651.37</v>
      </c>
    </row>
    <row r="114" spans="1:18" ht="39" customHeight="1" x14ac:dyDescent="0.2">
      <c r="A114" s="6" t="s">
        <v>160</v>
      </c>
      <c r="B114" s="8" t="s">
        <v>52</v>
      </c>
      <c r="C114" s="6" t="s">
        <v>25</v>
      </c>
      <c r="D114" s="6" t="s">
        <v>53</v>
      </c>
      <c r="E114" s="7" t="s">
        <v>27</v>
      </c>
      <c r="F114" s="31">
        <v>9.34</v>
      </c>
      <c r="G114" s="9">
        <v>25.21</v>
      </c>
      <c r="H114" s="9">
        <v>70.31</v>
      </c>
      <c r="I114" s="15">
        <f t="shared" si="62"/>
        <v>95.52000000000001</v>
      </c>
      <c r="J114" s="15">
        <f t="shared" si="63"/>
        <v>235.46</v>
      </c>
      <c r="K114" s="15">
        <f t="shared" si="64"/>
        <v>656.7</v>
      </c>
      <c r="L114" s="15">
        <f t="shared" si="65"/>
        <v>892.16000000000008</v>
      </c>
      <c r="M114" s="16">
        <f t="shared" si="57"/>
        <v>3.4831954054428747E-3</v>
      </c>
      <c r="R114" s="15">
        <v>892.16000000000008</v>
      </c>
    </row>
    <row r="115" spans="1:18" ht="26.1" customHeight="1" x14ac:dyDescent="0.2">
      <c r="A115" s="6" t="s">
        <v>161</v>
      </c>
      <c r="B115" s="8" t="s">
        <v>55</v>
      </c>
      <c r="C115" s="6" t="s">
        <v>25</v>
      </c>
      <c r="D115" s="6" t="s">
        <v>56</v>
      </c>
      <c r="E115" s="7" t="s">
        <v>44</v>
      </c>
      <c r="F115" s="31">
        <v>13.26</v>
      </c>
      <c r="G115" s="9">
        <v>7.65</v>
      </c>
      <c r="H115" s="9">
        <v>11.08</v>
      </c>
      <c r="I115" s="15">
        <f t="shared" si="62"/>
        <v>18.73</v>
      </c>
      <c r="J115" s="15">
        <f t="shared" si="63"/>
        <v>101.44</v>
      </c>
      <c r="K115" s="15">
        <f t="shared" si="64"/>
        <v>146.91999999999999</v>
      </c>
      <c r="L115" s="15">
        <f t="shared" si="65"/>
        <v>248.35999999999999</v>
      </c>
      <c r="M115" s="16">
        <f t="shared" si="57"/>
        <v>9.6965388595744294E-4</v>
      </c>
      <c r="R115" s="15">
        <v>248.35999999999999</v>
      </c>
    </row>
    <row r="116" spans="1:18" ht="26.1" customHeight="1" x14ac:dyDescent="0.2">
      <c r="A116" s="6" t="s">
        <v>162</v>
      </c>
      <c r="B116" s="8" t="s">
        <v>61</v>
      </c>
      <c r="C116" s="6" t="s">
        <v>62</v>
      </c>
      <c r="D116" s="6" t="s">
        <v>63</v>
      </c>
      <c r="E116" s="7" t="s">
        <v>34</v>
      </c>
      <c r="F116" s="31">
        <v>1</v>
      </c>
      <c r="G116" s="9">
        <v>60.93</v>
      </c>
      <c r="H116" s="9">
        <v>381.72</v>
      </c>
      <c r="I116" s="15">
        <f t="shared" si="62"/>
        <v>442.65000000000003</v>
      </c>
      <c r="J116" s="15">
        <f t="shared" si="63"/>
        <v>60.93</v>
      </c>
      <c r="K116" s="15">
        <f t="shared" si="64"/>
        <v>381.72</v>
      </c>
      <c r="L116" s="15">
        <f t="shared" si="65"/>
        <v>442.65000000000003</v>
      </c>
      <c r="M116" s="16">
        <f t="shared" si="57"/>
        <v>1.7282062031690375E-3</v>
      </c>
      <c r="R116" s="15">
        <v>442.65000000000003</v>
      </c>
    </row>
    <row r="117" spans="1:18" ht="26.1" customHeight="1" x14ac:dyDescent="0.2">
      <c r="A117" s="6" t="s">
        <v>163</v>
      </c>
      <c r="B117" s="8" t="s">
        <v>29</v>
      </c>
      <c r="C117" s="6" t="s">
        <v>25</v>
      </c>
      <c r="D117" s="6" t="s">
        <v>30</v>
      </c>
      <c r="E117" s="7" t="s">
        <v>27</v>
      </c>
      <c r="F117" s="31">
        <v>1.7</v>
      </c>
      <c r="G117" s="9">
        <v>9.94</v>
      </c>
      <c r="H117" s="9">
        <v>3.03</v>
      </c>
      <c r="I117" s="15">
        <f t="shared" si="62"/>
        <v>12.969999999999999</v>
      </c>
      <c r="J117" s="15">
        <f t="shared" si="63"/>
        <v>16.899999999999999</v>
      </c>
      <c r="K117" s="15">
        <f t="shared" si="64"/>
        <v>5.15</v>
      </c>
      <c r="L117" s="15">
        <f t="shared" si="65"/>
        <v>22.049999999999997</v>
      </c>
      <c r="M117" s="16">
        <f t="shared" si="57"/>
        <v>8.6088211408284806E-5</v>
      </c>
      <c r="R117" s="15">
        <v>22.049999999999997</v>
      </c>
    </row>
    <row r="118" spans="1:18" ht="65.099999999999994" customHeight="1" x14ac:dyDescent="0.2">
      <c r="A118" s="6" t="s">
        <v>164</v>
      </c>
      <c r="B118" s="8" t="s">
        <v>58</v>
      </c>
      <c r="C118" s="6" t="s">
        <v>25</v>
      </c>
      <c r="D118" s="6" t="s">
        <v>59</v>
      </c>
      <c r="E118" s="7" t="s">
        <v>34</v>
      </c>
      <c r="F118" s="31">
        <v>1</v>
      </c>
      <c r="G118" s="9">
        <v>20.93</v>
      </c>
      <c r="H118" s="9">
        <v>1285.8</v>
      </c>
      <c r="I118" s="15">
        <f t="shared" si="62"/>
        <v>1306.73</v>
      </c>
      <c r="J118" s="15">
        <f t="shared" si="63"/>
        <v>20.93</v>
      </c>
      <c r="K118" s="15">
        <f t="shared" si="64"/>
        <v>1285.8</v>
      </c>
      <c r="L118" s="15">
        <f t="shared" si="65"/>
        <v>1306.73</v>
      </c>
      <c r="M118" s="16">
        <f t="shared" si="57"/>
        <v>5.1017709067368716E-3</v>
      </c>
      <c r="R118" s="15">
        <v>1306.73</v>
      </c>
    </row>
    <row r="119" spans="1:18" ht="24" customHeight="1" x14ac:dyDescent="0.2">
      <c r="A119" s="3" t="s">
        <v>165</v>
      </c>
      <c r="B119" s="3"/>
      <c r="C119" s="3"/>
      <c r="D119" s="3" t="s">
        <v>166</v>
      </c>
      <c r="E119" s="3"/>
      <c r="F119" s="30"/>
      <c r="G119" s="3"/>
      <c r="H119" s="3"/>
      <c r="I119" s="3"/>
      <c r="J119" s="3"/>
      <c r="K119" s="3"/>
      <c r="L119" s="4">
        <f>SUM(L120:L126)</f>
        <v>6684.05</v>
      </c>
      <c r="M119" s="5">
        <f t="shared" si="57"/>
        <v>2.6096050315807081E-2</v>
      </c>
      <c r="R119" s="4"/>
    </row>
    <row r="120" spans="1:18" ht="26.1" customHeight="1" x14ac:dyDescent="0.2">
      <c r="A120" s="6" t="s">
        <v>167</v>
      </c>
      <c r="B120" s="8" t="s">
        <v>32</v>
      </c>
      <c r="C120" s="6" t="s">
        <v>25</v>
      </c>
      <c r="D120" s="6" t="s">
        <v>33</v>
      </c>
      <c r="E120" s="7" t="s">
        <v>34</v>
      </c>
      <c r="F120" s="31">
        <v>2</v>
      </c>
      <c r="G120" s="9">
        <v>1.92</v>
      </c>
      <c r="H120" s="9">
        <v>0.56999999999999995</v>
      </c>
      <c r="I120" s="15">
        <f t="shared" ref="I120" si="66">G120+H120</f>
        <v>2.4899999999999998</v>
      </c>
      <c r="J120" s="15">
        <f t="shared" ref="J120" si="67">ROUND(G120*F120,2)</f>
        <v>3.84</v>
      </c>
      <c r="K120" s="15">
        <f t="shared" ref="K120" si="68">ROUND(H120*F120,2)</f>
        <v>1.1399999999999999</v>
      </c>
      <c r="L120" s="15">
        <f t="shared" ref="L120" si="69">K120+J120</f>
        <v>4.9799999999999995</v>
      </c>
      <c r="M120" s="16">
        <f t="shared" si="57"/>
        <v>1.9443051828265685E-5</v>
      </c>
      <c r="R120" s="15">
        <v>4.9799999999999995</v>
      </c>
    </row>
    <row r="121" spans="1:18" ht="26.1" customHeight="1" x14ac:dyDescent="0.2">
      <c r="A121" s="6" t="s">
        <v>168</v>
      </c>
      <c r="B121" s="8" t="s">
        <v>36</v>
      </c>
      <c r="C121" s="6" t="s">
        <v>25</v>
      </c>
      <c r="D121" s="6" t="s">
        <v>37</v>
      </c>
      <c r="E121" s="7" t="s">
        <v>27</v>
      </c>
      <c r="F121" s="31">
        <v>23.5</v>
      </c>
      <c r="G121" s="9">
        <v>9.77</v>
      </c>
      <c r="H121" s="9">
        <v>2.86</v>
      </c>
      <c r="I121" s="15">
        <f t="shared" ref="I121:I126" si="70">G121+H121</f>
        <v>12.629999999999999</v>
      </c>
      <c r="J121" s="15">
        <f t="shared" ref="J121:J126" si="71">ROUND(G121*F121,2)</f>
        <v>229.6</v>
      </c>
      <c r="K121" s="15">
        <f t="shared" ref="K121:K126" si="72">ROUND(H121*F121,2)</f>
        <v>67.209999999999994</v>
      </c>
      <c r="L121" s="15">
        <f t="shared" ref="L121:L126" si="73">K121+J121</f>
        <v>296.81</v>
      </c>
      <c r="M121" s="16">
        <f t="shared" si="57"/>
        <v>1.1588136974191845E-3</v>
      </c>
      <c r="R121" s="15">
        <v>296.81</v>
      </c>
    </row>
    <row r="122" spans="1:18" ht="26.1" customHeight="1" x14ac:dyDescent="0.2">
      <c r="A122" s="6" t="s">
        <v>169</v>
      </c>
      <c r="B122" s="8" t="s">
        <v>29</v>
      </c>
      <c r="C122" s="6" t="s">
        <v>25</v>
      </c>
      <c r="D122" s="6" t="s">
        <v>30</v>
      </c>
      <c r="E122" s="7" t="s">
        <v>27</v>
      </c>
      <c r="F122" s="31">
        <v>2</v>
      </c>
      <c r="G122" s="9">
        <v>9.94</v>
      </c>
      <c r="H122" s="9">
        <v>3.03</v>
      </c>
      <c r="I122" s="15">
        <f t="shared" si="70"/>
        <v>12.969999999999999</v>
      </c>
      <c r="J122" s="15">
        <f t="shared" si="71"/>
        <v>19.88</v>
      </c>
      <c r="K122" s="15">
        <f t="shared" si="72"/>
        <v>6.06</v>
      </c>
      <c r="L122" s="15">
        <f t="shared" si="73"/>
        <v>25.939999999999998</v>
      </c>
      <c r="M122" s="16">
        <f t="shared" si="57"/>
        <v>1.0127565550707066E-4</v>
      </c>
      <c r="R122" s="15">
        <v>25.939999999999998</v>
      </c>
    </row>
    <row r="123" spans="1:18" ht="39" customHeight="1" x14ac:dyDescent="0.2">
      <c r="A123" s="6" t="s">
        <v>170</v>
      </c>
      <c r="B123" s="8" t="s">
        <v>171</v>
      </c>
      <c r="C123" s="6" t="s">
        <v>25</v>
      </c>
      <c r="D123" s="6" t="s">
        <v>172</v>
      </c>
      <c r="E123" s="7" t="s">
        <v>27</v>
      </c>
      <c r="F123" s="31">
        <v>23.5</v>
      </c>
      <c r="G123" s="9">
        <v>21.71</v>
      </c>
      <c r="H123" s="9">
        <v>75.849999999999994</v>
      </c>
      <c r="I123" s="15">
        <f t="shared" si="70"/>
        <v>97.56</v>
      </c>
      <c r="J123" s="15">
        <f t="shared" si="71"/>
        <v>510.19</v>
      </c>
      <c r="K123" s="15">
        <f t="shared" si="72"/>
        <v>1782.48</v>
      </c>
      <c r="L123" s="15">
        <f t="shared" si="73"/>
        <v>2292.67</v>
      </c>
      <c r="M123" s="16">
        <f t="shared" si="57"/>
        <v>8.9511047460060032E-3</v>
      </c>
      <c r="R123" s="15">
        <v>2292.67</v>
      </c>
    </row>
    <row r="124" spans="1:18" ht="26.1" customHeight="1" x14ac:dyDescent="0.2">
      <c r="A124" s="6" t="s">
        <v>173</v>
      </c>
      <c r="B124" s="8" t="s">
        <v>55</v>
      </c>
      <c r="C124" s="6" t="s">
        <v>25</v>
      </c>
      <c r="D124" s="6" t="s">
        <v>56</v>
      </c>
      <c r="E124" s="7" t="s">
        <v>44</v>
      </c>
      <c r="F124" s="31">
        <v>30.16</v>
      </c>
      <c r="G124" s="9">
        <v>7.65</v>
      </c>
      <c r="H124" s="9">
        <v>11.08</v>
      </c>
      <c r="I124" s="15">
        <f t="shared" si="70"/>
        <v>18.73</v>
      </c>
      <c r="J124" s="15">
        <f t="shared" si="71"/>
        <v>230.72</v>
      </c>
      <c r="K124" s="15">
        <f t="shared" si="72"/>
        <v>334.17</v>
      </c>
      <c r="L124" s="15">
        <f t="shared" si="73"/>
        <v>564.89</v>
      </c>
      <c r="M124" s="16">
        <f t="shared" si="57"/>
        <v>2.2054589452347399E-3</v>
      </c>
      <c r="R124" s="15">
        <v>564.89</v>
      </c>
    </row>
    <row r="125" spans="1:18" ht="65.099999999999994" customHeight="1" x14ac:dyDescent="0.2">
      <c r="A125" s="6" t="s">
        <v>174</v>
      </c>
      <c r="B125" s="8" t="s">
        <v>58</v>
      </c>
      <c r="C125" s="6" t="s">
        <v>25</v>
      </c>
      <c r="D125" s="6" t="s">
        <v>59</v>
      </c>
      <c r="E125" s="7" t="s">
        <v>34</v>
      </c>
      <c r="F125" s="31">
        <v>2</v>
      </c>
      <c r="G125" s="9">
        <v>20.93</v>
      </c>
      <c r="H125" s="9">
        <v>1285.8</v>
      </c>
      <c r="I125" s="15">
        <f t="shared" si="70"/>
        <v>1306.73</v>
      </c>
      <c r="J125" s="15">
        <f t="shared" si="71"/>
        <v>41.86</v>
      </c>
      <c r="K125" s="15">
        <f t="shared" si="72"/>
        <v>2571.6</v>
      </c>
      <c r="L125" s="15">
        <f t="shared" si="73"/>
        <v>2613.46</v>
      </c>
      <c r="M125" s="16">
        <f t="shared" si="57"/>
        <v>1.0203541813473743E-2</v>
      </c>
      <c r="R125" s="15">
        <v>2613.46</v>
      </c>
    </row>
    <row r="126" spans="1:18" ht="26.1" customHeight="1" x14ac:dyDescent="0.2">
      <c r="A126" s="6" t="s">
        <v>175</v>
      </c>
      <c r="B126" s="8" t="s">
        <v>61</v>
      </c>
      <c r="C126" s="6" t="s">
        <v>62</v>
      </c>
      <c r="D126" s="6" t="s">
        <v>63</v>
      </c>
      <c r="E126" s="7" t="s">
        <v>34</v>
      </c>
      <c r="F126" s="31">
        <v>2</v>
      </c>
      <c r="G126" s="9">
        <v>60.93</v>
      </c>
      <c r="H126" s="9">
        <v>381.72</v>
      </c>
      <c r="I126" s="15">
        <f t="shared" si="70"/>
        <v>442.65000000000003</v>
      </c>
      <c r="J126" s="15">
        <f t="shared" si="71"/>
        <v>121.86</v>
      </c>
      <c r="K126" s="15">
        <f t="shared" si="72"/>
        <v>763.44</v>
      </c>
      <c r="L126" s="15">
        <f t="shared" si="73"/>
        <v>885.30000000000007</v>
      </c>
      <c r="M126" s="16">
        <f t="shared" si="57"/>
        <v>3.456412406338075E-3</v>
      </c>
      <c r="R126" s="15">
        <v>885.30000000000007</v>
      </c>
    </row>
    <row r="127" spans="1:18" ht="24" customHeight="1" x14ac:dyDescent="0.2">
      <c r="A127" s="3" t="s">
        <v>176</v>
      </c>
      <c r="B127" s="3"/>
      <c r="C127" s="3"/>
      <c r="D127" s="3" t="s">
        <v>177</v>
      </c>
      <c r="E127" s="3"/>
      <c r="F127" s="30"/>
      <c r="G127" s="3"/>
      <c r="H127" s="3"/>
      <c r="I127" s="3"/>
      <c r="J127" s="3"/>
      <c r="K127" s="3"/>
      <c r="L127" s="4">
        <f>SUM(L128:L139)</f>
        <v>11358.699999999999</v>
      </c>
      <c r="M127" s="5">
        <f t="shared" si="57"/>
        <v>4.4346946345727195E-2</v>
      </c>
      <c r="R127" s="4"/>
    </row>
    <row r="128" spans="1:18" ht="24" customHeight="1" x14ac:dyDescent="0.2">
      <c r="A128" s="6" t="s">
        <v>178</v>
      </c>
      <c r="B128" s="8" t="s">
        <v>148</v>
      </c>
      <c r="C128" s="6" t="s">
        <v>62</v>
      </c>
      <c r="D128" s="6" t="s">
        <v>149</v>
      </c>
      <c r="E128" s="7" t="s">
        <v>27</v>
      </c>
      <c r="F128" s="31">
        <v>24.93</v>
      </c>
      <c r="G128" s="9">
        <v>10.210000000000001</v>
      </c>
      <c r="H128" s="9">
        <v>0</v>
      </c>
      <c r="I128" s="15">
        <f t="shared" ref="I128" si="74">G128+H128</f>
        <v>10.210000000000001</v>
      </c>
      <c r="J128" s="15">
        <f t="shared" ref="J128" si="75">ROUND(G128*F128,2)</f>
        <v>254.54</v>
      </c>
      <c r="K128" s="15">
        <f t="shared" ref="K128" si="76">ROUND(H128*F128,2)</f>
        <v>0</v>
      </c>
      <c r="L128" s="15">
        <f t="shared" ref="L128" si="77">K128+J128</f>
        <v>254.54</v>
      </c>
      <c r="M128" s="16">
        <f t="shared" si="57"/>
        <v>9.9378201051541115E-4</v>
      </c>
      <c r="R128" s="15">
        <v>254.54</v>
      </c>
    </row>
    <row r="129" spans="1:18" ht="26.1" customHeight="1" x14ac:dyDescent="0.2">
      <c r="A129" s="6" t="s">
        <v>179</v>
      </c>
      <c r="B129" s="8" t="s">
        <v>32</v>
      </c>
      <c r="C129" s="6" t="s">
        <v>25</v>
      </c>
      <c r="D129" s="6" t="s">
        <v>33</v>
      </c>
      <c r="E129" s="7" t="s">
        <v>34</v>
      </c>
      <c r="F129" s="31">
        <v>4</v>
      </c>
      <c r="G129" s="9">
        <v>1.92</v>
      </c>
      <c r="H129" s="9">
        <v>0.56999999999999995</v>
      </c>
      <c r="I129" s="15">
        <f t="shared" ref="I129:I139" si="78">G129+H129</f>
        <v>2.4899999999999998</v>
      </c>
      <c r="J129" s="15">
        <f t="shared" ref="J129:J139" si="79">ROUND(G129*F129,2)</f>
        <v>7.68</v>
      </c>
      <c r="K129" s="15">
        <f t="shared" ref="K129:K139" si="80">ROUND(H129*F129,2)</f>
        <v>2.2799999999999998</v>
      </c>
      <c r="L129" s="15">
        <f t="shared" ref="L129:L139" si="81">K129+J129</f>
        <v>9.9599999999999991</v>
      </c>
      <c r="M129" s="16">
        <f t="shared" si="57"/>
        <v>3.888610365653137E-5</v>
      </c>
      <c r="R129" s="15">
        <v>9.9599999999999991</v>
      </c>
    </row>
    <row r="130" spans="1:18" ht="26.1" customHeight="1" x14ac:dyDescent="0.2">
      <c r="A130" s="6" t="s">
        <v>180</v>
      </c>
      <c r="B130" s="8" t="s">
        <v>36</v>
      </c>
      <c r="C130" s="6" t="s">
        <v>25</v>
      </c>
      <c r="D130" s="6" t="s">
        <v>37</v>
      </c>
      <c r="E130" s="7" t="s">
        <v>27</v>
      </c>
      <c r="F130" s="31">
        <v>24.93</v>
      </c>
      <c r="G130" s="9">
        <v>9.77</v>
      </c>
      <c r="H130" s="9">
        <v>2.86</v>
      </c>
      <c r="I130" s="15">
        <f t="shared" si="78"/>
        <v>12.629999999999999</v>
      </c>
      <c r="J130" s="15">
        <f t="shared" si="79"/>
        <v>243.57</v>
      </c>
      <c r="K130" s="15">
        <f t="shared" si="80"/>
        <v>71.3</v>
      </c>
      <c r="L130" s="15">
        <f t="shared" si="81"/>
        <v>314.87</v>
      </c>
      <c r="M130" s="16">
        <f t="shared" si="57"/>
        <v>1.2293240420012082E-3</v>
      </c>
      <c r="R130" s="15">
        <v>314.87</v>
      </c>
    </row>
    <row r="131" spans="1:18" ht="24" customHeight="1" x14ac:dyDescent="0.2">
      <c r="A131" s="6" t="s">
        <v>181</v>
      </c>
      <c r="B131" s="8" t="s">
        <v>182</v>
      </c>
      <c r="C131" s="6" t="s">
        <v>25</v>
      </c>
      <c r="D131" s="6" t="s">
        <v>183</v>
      </c>
      <c r="E131" s="7" t="s">
        <v>27</v>
      </c>
      <c r="F131" s="31">
        <v>24.93</v>
      </c>
      <c r="G131" s="9">
        <v>16.670000000000002</v>
      </c>
      <c r="H131" s="9">
        <v>88.07</v>
      </c>
      <c r="I131" s="15">
        <f t="shared" si="78"/>
        <v>104.74</v>
      </c>
      <c r="J131" s="15">
        <f t="shared" si="79"/>
        <v>415.58</v>
      </c>
      <c r="K131" s="15">
        <f t="shared" si="80"/>
        <v>2195.59</v>
      </c>
      <c r="L131" s="15">
        <f t="shared" si="81"/>
        <v>2611.17</v>
      </c>
      <c r="M131" s="16">
        <f t="shared" si="57"/>
        <v>1.0194601133014562E-2</v>
      </c>
      <c r="R131" s="15">
        <v>2611.17</v>
      </c>
    </row>
    <row r="132" spans="1:18" ht="24" customHeight="1" x14ac:dyDescent="0.2">
      <c r="A132" s="6" t="s">
        <v>184</v>
      </c>
      <c r="B132" s="8" t="s">
        <v>185</v>
      </c>
      <c r="C132" s="6" t="s">
        <v>25</v>
      </c>
      <c r="D132" s="6" t="s">
        <v>186</v>
      </c>
      <c r="E132" s="7" t="s">
        <v>44</v>
      </c>
      <c r="F132" s="31">
        <v>18.440000000000001</v>
      </c>
      <c r="G132" s="9">
        <v>4.08</v>
      </c>
      <c r="H132" s="9">
        <v>61.62</v>
      </c>
      <c r="I132" s="15">
        <f t="shared" si="78"/>
        <v>65.7</v>
      </c>
      <c r="J132" s="15">
        <f t="shared" si="79"/>
        <v>75.239999999999995</v>
      </c>
      <c r="K132" s="15">
        <f t="shared" si="80"/>
        <v>1136.27</v>
      </c>
      <c r="L132" s="15">
        <f t="shared" si="81"/>
        <v>1211.51</v>
      </c>
      <c r="M132" s="16">
        <f t="shared" si="57"/>
        <v>4.7300103856349725E-3</v>
      </c>
      <c r="R132" s="15">
        <v>1211.51</v>
      </c>
    </row>
    <row r="133" spans="1:18" ht="26.1" customHeight="1" x14ac:dyDescent="0.2">
      <c r="A133" s="6" t="s">
        <v>187</v>
      </c>
      <c r="B133" s="8" t="s">
        <v>46</v>
      </c>
      <c r="C133" s="6" t="s">
        <v>25</v>
      </c>
      <c r="D133" s="6" t="s">
        <v>47</v>
      </c>
      <c r="E133" s="7" t="s">
        <v>27</v>
      </c>
      <c r="F133" s="31">
        <v>51.72</v>
      </c>
      <c r="G133" s="9">
        <v>0.99</v>
      </c>
      <c r="H133" s="9">
        <v>2.58</v>
      </c>
      <c r="I133" s="15">
        <f t="shared" si="78"/>
        <v>3.5700000000000003</v>
      </c>
      <c r="J133" s="15">
        <f t="shared" si="79"/>
        <v>51.2</v>
      </c>
      <c r="K133" s="15">
        <f t="shared" si="80"/>
        <v>133.44</v>
      </c>
      <c r="L133" s="15">
        <f t="shared" si="81"/>
        <v>184.64</v>
      </c>
      <c r="M133" s="16">
        <f t="shared" si="57"/>
        <v>7.208765240102362E-4</v>
      </c>
      <c r="R133" s="15">
        <v>184.64</v>
      </c>
    </row>
    <row r="134" spans="1:18" ht="26.1" customHeight="1" x14ac:dyDescent="0.2">
      <c r="A134" s="6" t="s">
        <v>188</v>
      </c>
      <c r="B134" s="8" t="s">
        <v>49</v>
      </c>
      <c r="C134" s="6" t="s">
        <v>25</v>
      </c>
      <c r="D134" s="6" t="s">
        <v>50</v>
      </c>
      <c r="E134" s="7" t="s">
        <v>27</v>
      </c>
      <c r="F134" s="31">
        <v>51.72</v>
      </c>
      <c r="G134" s="9">
        <v>5.81</v>
      </c>
      <c r="H134" s="9">
        <v>11.9</v>
      </c>
      <c r="I134" s="15">
        <f t="shared" si="78"/>
        <v>17.71</v>
      </c>
      <c r="J134" s="15">
        <f t="shared" si="79"/>
        <v>300.49</v>
      </c>
      <c r="K134" s="15">
        <f t="shared" si="80"/>
        <v>615.47</v>
      </c>
      <c r="L134" s="15">
        <f t="shared" si="81"/>
        <v>915.96</v>
      </c>
      <c r="M134" s="16">
        <f t="shared" si="57"/>
        <v>3.5761160145819757E-3</v>
      </c>
      <c r="R134" s="15">
        <v>915.96</v>
      </c>
    </row>
    <row r="135" spans="1:18" ht="39" customHeight="1" x14ac:dyDescent="0.2">
      <c r="A135" s="6" t="s">
        <v>189</v>
      </c>
      <c r="B135" s="8" t="s">
        <v>52</v>
      </c>
      <c r="C135" s="6" t="s">
        <v>25</v>
      </c>
      <c r="D135" s="6" t="s">
        <v>53</v>
      </c>
      <c r="E135" s="7" t="s">
        <v>27</v>
      </c>
      <c r="F135" s="31">
        <v>24.93</v>
      </c>
      <c r="G135" s="9">
        <v>25.21</v>
      </c>
      <c r="H135" s="9">
        <v>70.31</v>
      </c>
      <c r="I135" s="15">
        <f t="shared" si="78"/>
        <v>95.52000000000001</v>
      </c>
      <c r="J135" s="15">
        <f t="shared" si="79"/>
        <v>628.49</v>
      </c>
      <c r="K135" s="15">
        <f t="shared" si="80"/>
        <v>1752.83</v>
      </c>
      <c r="L135" s="15">
        <f t="shared" si="81"/>
        <v>2381.3199999999997</v>
      </c>
      <c r="M135" s="16">
        <f t="shared" si="57"/>
        <v>9.2972144939127786E-3</v>
      </c>
      <c r="R135" s="15">
        <v>2381.3199999999997</v>
      </c>
    </row>
    <row r="136" spans="1:18" ht="26.1" customHeight="1" x14ac:dyDescent="0.2">
      <c r="A136" s="6" t="s">
        <v>190</v>
      </c>
      <c r="B136" s="8" t="s">
        <v>55</v>
      </c>
      <c r="C136" s="6" t="s">
        <v>25</v>
      </c>
      <c r="D136" s="6" t="s">
        <v>56</v>
      </c>
      <c r="E136" s="7" t="s">
        <v>44</v>
      </c>
      <c r="F136" s="31">
        <v>20.04</v>
      </c>
      <c r="G136" s="9">
        <v>7.65</v>
      </c>
      <c r="H136" s="9">
        <v>11.08</v>
      </c>
      <c r="I136" s="15">
        <f t="shared" si="78"/>
        <v>18.73</v>
      </c>
      <c r="J136" s="15">
        <f t="shared" si="79"/>
        <v>153.31</v>
      </c>
      <c r="K136" s="15">
        <f t="shared" si="80"/>
        <v>222.04</v>
      </c>
      <c r="L136" s="15">
        <f t="shared" si="81"/>
        <v>375.35</v>
      </c>
      <c r="M136" s="16">
        <f t="shared" si="57"/>
        <v>1.465451707578218E-3</v>
      </c>
      <c r="R136" s="15">
        <v>375.35</v>
      </c>
    </row>
    <row r="137" spans="1:18" ht="26.1" customHeight="1" x14ac:dyDescent="0.2">
      <c r="A137" s="6" t="s">
        <v>191</v>
      </c>
      <c r="B137" s="8" t="s">
        <v>61</v>
      </c>
      <c r="C137" s="6" t="s">
        <v>62</v>
      </c>
      <c r="D137" s="6" t="s">
        <v>63</v>
      </c>
      <c r="E137" s="7" t="s">
        <v>34</v>
      </c>
      <c r="F137" s="31">
        <v>4</v>
      </c>
      <c r="G137" s="9">
        <v>60.93</v>
      </c>
      <c r="H137" s="9">
        <v>381.72</v>
      </c>
      <c r="I137" s="15">
        <f t="shared" si="78"/>
        <v>442.65000000000003</v>
      </c>
      <c r="J137" s="15">
        <f t="shared" si="79"/>
        <v>243.72</v>
      </c>
      <c r="K137" s="15">
        <f t="shared" si="80"/>
        <v>1526.88</v>
      </c>
      <c r="L137" s="15">
        <f t="shared" si="81"/>
        <v>1770.6000000000001</v>
      </c>
      <c r="M137" s="16">
        <f t="shared" si="57"/>
        <v>6.91282481267615E-3</v>
      </c>
      <c r="R137" s="15">
        <v>1770.6000000000001</v>
      </c>
    </row>
    <row r="138" spans="1:18" ht="26.1" customHeight="1" x14ac:dyDescent="0.2">
      <c r="A138" s="6" t="s">
        <v>192</v>
      </c>
      <c r="B138" s="8" t="s">
        <v>29</v>
      </c>
      <c r="C138" s="6" t="s">
        <v>25</v>
      </c>
      <c r="D138" s="6" t="s">
        <v>30</v>
      </c>
      <c r="E138" s="7" t="s">
        <v>27</v>
      </c>
      <c r="F138" s="31">
        <v>1.7</v>
      </c>
      <c r="G138" s="9">
        <v>9.94</v>
      </c>
      <c r="H138" s="9">
        <v>3.03</v>
      </c>
      <c r="I138" s="15">
        <f t="shared" si="78"/>
        <v>12.969999999999999</v>
      </c>
      <c r="J138" s="15">
        <f t="shared" si="79"/>
        <v>16.899999999999999</v>
      </c>
      <c r="K138" s="15">
        <f t="shared" si="80"/>
        <v>5.15</v>
      </c>
      <c r="L138" s="15">
        <f t="shared" si="81"/>
        <v>22.049999999999997</v>
      </c>
      <c r="M138" s="16">
        <f t="shared" si="57"/>
        <v>8.6088211408284806E-5</v>
      </c>
      <c r="R138" s="15">
        <v>22.049999999999997</v>
      </c>
    </row>
    <row r="139" spans="1:18" ht="65.099999999999994" customHeight="1" x14ac:dyDescent="0.2">
      <c r="A139" s="6" t="s">
        <v>193</v>
      </c>
      <c r="B139" s="8" t="s">
        <v>58</v>
      </c>
      <c r="C139" s="6" t="s">
        <v>25</v>
      </c>
      <c r="D139" s="6" t="s">
        <v>59</v>
      </c>
      <c r="E139" s="7" t="s">
        <v>34</v>
      </c>
      <c r="F139" s="31">
        <v>1</v>
      </c>
      <c r="G139" s="9">
        <v>20.93</v>
      </c>
      <c r="H139" s="9">
        <v>1285.8</v>
      </c>
      <c r="I139" s="15">
        <f t="shared" si="78"/>
        <v>1306.73</v>
      </c>
      <c r="J139" s="15">
        <f t="shared" si="79"/>
        <v>20.93</v>
      </c>
      <c r="K139" s="15">
        <f t="shared" si="80"/>
        <v>1285.8</v>
      </c>
      <c r="L139" s="15">
        <f t="shared" si="81"/>
        <v>1306.73</v>
      </c>
      <c r="M139" s="16">
        <f t="shared" si="57"/>
        <v>5.1017709067368716E-3</v>
      </c>
      <c r="R139" s="15">
        <v>1306.73</v>
      </c>
    </row>
    <row r="140" spans="1:18" ht="24" customHeight="1" x14ac:dyDescent="0.2">
      <c r="A140" s="3" t="s">
        <v>194</v>
      </c>
      <c r="B140" s="3"/>
      <c r="C140" s="3"/>
      <c r="D140" s="3" t="s">
        <v>195</v>
      </c>
      <c r="E140" s="3"/>
      <c r="F140" s="30"/>
      <c r="G140" s="3"/>
      <c r="H140" s="3"/>
      <c r="I140" s="3"/>
      <c r="J140" s="3"/>
      <c r="K140" s="3"/>
      <c r="L140" s="4">
        <f>SUM(L141:L152)</f>
        <v>12897.819999999998</v>
      </c>
      <c r="M140" s="5">
        <f t="shared" ref="M140:M203" si="82">L140/L$229</f>
        <v>5.0356020628843715E-2</v>
      </c>
      <c r="R140" s="4"/>
    </row>
    <row r="141" spans="1:18" ht="24" customHeight="1" x14ac:dyDescent="0.2">
      <c r="A141" s="6" t="s">
        <v>196</v>
      </c>
      <c r="B141" s="8" t="s">
        <v>148</v>
      </c>
      <c r="C141" s="6" t="s">
        <v>62</v>
      </c>
      <c r="D141" s="6" t="s">
        <v>149</v>
      </c>
      <c r="E141" s="7" t="s">
        <v>27</v>
      </c>
      <c r="F141" s="31">
        <v>30.92</v>
      </c>
      <c r="G141" s="9">
        <v>10.210000000000001</v>
      </c>
      <c r="H141" s="9">
        <v>0</v>
      </c>
      <c r="I141" s="15">
        <f t="shared" ref="I141" si="83">G141+H141</f>
        <v>10.210000000000001</v>
      </c>
      <c r="J141" s="15">
        <f t="shared" ref="J141" si="84">ROUND(G141*F141,2)</f>
        <v>315.69</v>
      </c>
      <c r="K141" s="15">
        <f t="shared" ref="K141" si="85">ROUND(H141*F141,2)</f>
        <v>0</v>
      </c>
      <c r="L141" s="15">
        <f t="shared" ref="L141" si="86">K141+J141</f>
        <v>315.69</v>
      </c>
      <c r="M141" s="16">
        <f t="shared" si="82"/>
        <v>1.2325255083665049E-3</v>
      </c>
      <c r="R141" s="15">
        <v>315.69</v>
      </c>
    </row>
    <row r="142" spans="1:18" ht="26.1" customHeight="1" x14ac:dyDescent="0.2">
      <c r="A142" s="6" t="s">
        <v>197</v>
      </c>
      <c r="B142" s="8" t="s">
        <v>32</v>
      </c>
      <c r="C142" s="6" t="s">
        <v>25</v>
      </c>
      <c r="D142" s="6" t="s">
        <v>33</v>
      </c>
      <c r="E142" s="7" t="s">
        <v>34</v>
      </c>
      <c r="F142" s="31">
        <v>4</v>
      </c>
      <c r="G142" s="9">
        <v>1.92</v>
      </c>
      <c r="H142" s="9">
        <v>0.56999999999999995</v>
      </c>
      <c r="I142" s="15">
        <f t="shared" ref="I142:I152" si="87">G142+H142</f>
        <v>2.4899999999999998</v>
      </c>
      <c r="J142" s="15">
        <f t="shared" ref="J142:J152" si="88">ROUND(G142*F142,2)</f>
        <v>7.68</v>
      </c>
      <c r="K142" s="15">
        <f t="shared" ref="K142:K152" si="89">ROUND(H142*F142,2)</f>
        <v>2.2799999999999998</v>
      </c>
      <c r="L142" s="15">
        <f t="shared" ref="L142:L152" si="90">K142+J142</f>
        <v>9.9599999999999991</v>
      </c>
      <c r="M142" s="16">
        <f t="shared" si="82"/>
        <v>3.888610365653137E-5</v>
      </c>
      <c r="R142" s="15">
        <v>9.9599999999999991</v>
      </c>
    </row>
    <row r="143" spans="1:18" ht="26.1" customHeight="1" x14ac:dyDescent="0.2">
      <c r="A143" s="6" t="s">
        <v>198</v>
      </c>
      <c r="B143" s="8" t="s">
        <v>36</v>
      </c>
      <c r="C143" s="6" t="s">
        <v>25</v>
      </c>
      <c r="D143" s="6" t="s">
        <v>37</v>
      </c>
      <c r="E143" s="7" t="s">
        <v>27</v>
      </c>
      <c r="F143" s="31">
        <v>30.92</v>
      </c>
      <c r="G143" s="9">
        <v>9.77</v>
      </c>
      <c r="H143" s="9">
        <v>2.86</v>
      </c>
      <c r="I143" s="15">
        <f t="shared" si="87"/>
        <v>12.629999999999999</v>
      </c>
      <c r="J143" s="15">
        <f t="shared" si="88"/>
        <v>302.08999999999997</v>
      </c>
      <c r="K143" s="15">
        <f t="shared" si="89"/>
        <v>88.43</v>
      </c>
      <c r="L143" s="15">
        <f t="shared" si="90"/>
        <v>390.52</v>
      </c>
      <c r="M143" s="16">
        <f t="shared" si="82"/>
        <v>1.524678835336208E-3</v>
      </c>
      <c r="R143" s="15">
        <v>390.52</v>
      </c>
    </row>
    <row r="144" spans="1:18" ht="24" customHeight="1" x14ac:dyDescent="0.2">
      <c r="A144" s="6" t="s">
        <v>199</v>
      </c>
      <c r="B144" s="8" t="s">
        <v>182</v>
      </c>
      <c r="C144" s="6" t="s">
        <v>25</v>
      </c>
      <c r="D144" s="6" t="s">
        <v>183</v>
      </c>
      <c r="E144" s="7" t="s">
        <v>27</v>
      </c>
      <c r="F144" s="31">
        <v>30.92</v>
      </c>
      <c r="G144" s="9">
        <v>16.670000000000002</v>
      </c>
      <c r="H144" s="9">
        <v>88.07</v>
      </c>
      <c r="I144" s="15">
        <f t="shared" si="87"/>
        <v>104.74</v>
      </c>
      <c r="J144" s="15">
        <f t="shared" si="88"/>
        <v>515.44000000000005</v>
      </c>
      <c r="K144" s="15">
        <f t="shared" si="89"/>
        <v>2723.12</v>
      </c>
      <c r="L144" s="15">
        <f t="shared" si="90"/>
        <v>3238.56</v>
      </c>
      <c r="M144" s="16">
        <f t="shared" si="82"/>
        <v>1.264407428292131E-2</v>
      </c>
      <c r="R144" s="15">
        <v>3238.56</v>
      </c>
    </row>
    <row r="145" spans="1:18" ht="24" customHeight="1" x14ac:dyDescent="0.2">
      <c r="A145" s="6" t="s">
        <v>200</v>
      </c>
      <c r="B145" s="8" t="s">
        <v>185</v>
      </c>
      <c r="C145" s="6" t="s">
        <v>25</v>
      </c>
      <c r="D145" s="6" t="s">
        <v>186</v>
      </c>
      <c r="E145" s="7" t="s">
        <v>44</v>
      </c>
      <c r="F145" s="31">
        <v>19.18</v>
      </c>
      <c r="G145" s="9">
        <v>4.08</v>
      </c>
      <c r="H145" s="9">
        <v>61.62</v>
      </c>
      <c r="I145" s="15">
        <f t="shared" si="87"/>
        <v>65.7</v>
      </c>
      <c r="J145" s="15">
        <f t="shared" si="88"/>
        <v>78.25</v>
      </c>
      <c r="K145" s="15">
        <f t="shared" si="89"/>
        <v>1181.8699999999999</v>
      </c>
      <c r="L145" s="15">
        <f t="shared" si="90"/>
        <v>1260.1199999999999</v>
      </c>
      <c r="M145" s="16">
        <f t="shared" si="82"/>
        <v>4.9197948734606735E-3</v>
      </c>
      <c r="R145" s="15">
        <v>1260.1199999999999</v>
      </c>
    </row>
    <row r="146" spans="1:18" ht="26.1" customHeight="1" x14ac:dyDescent="0.2">
      <c r="A146" s="6" t="s">
        <v>201</v>
      </c>
      <c r="B146" s="8" t="s">
        <v>46</v>
      </c>
      <c r="C146" s="6" t="s">
        <v>25</v>
      </c>
      <c r="D146" s="6" t="s">
        <v>47</v>
      </c>
      <c r="E146" s="7" t="s">
        <v>27</v>
      </c>
      <c r="F146" s="31">
        <v>57.01</v>
      </c>
      <c r="G146" s="9">
        <v>0.99</v>
      </c>
      <c r="H146" s="9">
        <v>2.58</v>
      </c>
      <c r="I146" s="15">
        <f t="shared" si="87"/>
        <v>3.5700000000000003</v>
      </c>
      <c r="J146" s="15">
        <f t="shared" si="88"/>
        <v>56.44</v>
      </c>
      <c r="K146" s="15">
        <f t="shared" si="89"/>
        <v>147.09</v>
      </c>
      <c r="L146" s="15">
        <f t="shared" si="90"/>
        <v>203.53</v>
      </c>
      <c r="M146" s="16">
        <f t="shared" si="82"/>
        <v>7.9462737723030429E-4</v>
      </c>
      <c r="R146" s="15">
        <v>203.53</v>
      </c>
    </row>
    <row r="147" spans="1:18" ht="26.1" customHeight="1" x14ac:dyDescent="0.2">
      <c r="A147" s="6" t="s">
        <v>202</v>
      </c>
      <c r="B147" s="8" t="s">
        <v>49</v>
      </c>
      <c r="C147" s="6" t="s">
        <v>25</v>
      </c>
      <c r="D147" s="6" t="s">
        <v>50</v>
      </c>
      <c r="E147" s="7" t="s">
        <v>27</v>
      </c>
      <c r="F147" s="31">
        <v>57.01</v>
      </c>
      <c r="G147" s="9">
        <v>5.81</v>
      </c>
      <c r="H147" s="9">
        <v>11.9</v>
      </c>
      <c r="I147" s="15">
        <f t="shared" si="87"/>
        <v>17.71</v>
      </c>
      <c r="J147" s="15">
        <f t="shared" si="88"/>
        <v>331.23</v>
      </c>
      <c r="K147" s="15">
        <f t="shared" si="89"/>
        <v>678.42</v>
      </c>
      <c r="L147" s="15">
        <f t="shared" si="90"/>
        <v>1009.65</v>
      </c>
      <c r="M147" s="16">
        <f t="shared" si="82"/>
        <v>3.941903067953504E-3</v>
      </c>
      <c r="R147" s="15">
        <v>1009.65</v>
      </c>
    </row>
    <row r="148" spans="1:18" ht="39" customHeight="1" x14ac:dyDescent="0.2">
      <c r="A148" s="6" t="s">
        <v>203</v>
      </c>
      <c r="B148" s="8" t="s">
        <v>52</v>
      </c>
      <c r="C148" s="6" t="s">
        <v>25</v>
      </c>
      <c r="D148" s="6" t="s">
        <v>53</v>
      </c>
      <c r="E148" s="7" t="s">
        <v>27</v>
      </c>
      <c r="F148" s="31">
        <v>30.92</v>
      </c>
      <c r="G148" s="9">
        <v>25.21</v>
      </c>
      <c r="H148" s="9">
        <v>70.31</v>
      </c>
      <c r="I148" s="15">
        <f t="shared" si="87"/>
        <v>95.52000000000001</v>
      </c>
      <c r="J148" s="15">
        <f t="shared" si="88"/>
        <v>779.49</v>
      </c>
      <c r="K148" s="15">
        <f t="shared" si="89"/>
        <v>2173.9899999999998</v>
      </c>
      <c r="L148" s="15">
        <f t="shared" si="90"/>
        <v>2953.4799999999996</v>
      </c>
      <c r="M148" s="16">
        <f t="shared" si="82"/>
        <v>1.1531057171434966E-2</v>
      </c>
      <c r="R148" s="15">
        <v>2953.4799999999996</v>
      </c>
    </row>
    <row r="149" spans="1:18" ht="26.1" customHeight="1" x14ac:dyDescent="0.2">
      <c r="A149" s="6" t="s">
        <v>204</v>
      </c>
      <c r="B149" s="8" t="s">
        <v>55</v>
      </c>
      <c r="C149" s="6" t="s">
        <v>25</v>
      </c>
      <c r="D149" s="6" t="s">
        <v>56</v>
      </c>
      <c r="E149" s="7" t="s">
        <v>44</v>
      </c>
      <c r="F149" s="31">
        <v>22.26</v>
      </c>
      <c r="G149" s="9">
        <v>7.65</v>
      </c>
      <c r="H149" s="9">
        <v>11.08</v>
      </c>
      <c r="I149" s="15">
        <f t="shared" si="87"/>
        <v>18.73</v>
      </c>
      <c r="J149" s="15">
        <f t="shared" si="88"/>
        <v>170.29</v>
      </c>
      <c r="K149" s="15">
        <f t="shared" si="89"/>
        <v>246.64</v>
      </c>
      <c r="L149" s="15">
        <f t="shared" si="90"/>
        <v>416.92999999999995</v>
      </c>
      <c r="M149" s="16">
        <f t="shared" si="82"/>
        <v>1.6277894776624119E-3</v>
      </c>
      <c r="R149" s="15">
        <v>416.92999999999995</v>
      </c>
    </row>
    <row r="150" spans="1:18" ht="25.5" x14ac:dyDescent="0.2">
      <c r="A150" s="6" t="s">
        <v>205</v>
      </c>
      <c r="B150" s="8" t="s">
        <v>61</v>
      </c>
      <c r="C150" s="6" t="s">
        <v>62</v>
      </c>
      <c r="D150" s="6" t="s">
        <v>63</v>
      </c>
      <c r="E150" s="7" t="s">
        <v>34</v>
      </c>
      <c r="F150" s="31">
        <v>4</v>
      </c>
      <c r="G150" s="9">
        <v>60.93</v>
      </c>
      <c r="H150" s="9">
        <v>381.72</v>
      </c>
      <c r="I150" s="15">
        <f t="shared" si="87"/>
        <v>442.65000000000003</v>
      </c>
      <c r="J150" s="15">
        <f t="shared" si="88"/>
        <v>243.72</v>
      </c>
      <c r="K150" s="15">
        <f t="shared" si="89"/>
        <v>1526.88</v>
      </c>
      <c r="L150" s="15">
        <f t="shared" si="90"/>
        <v>1770.6000000000001</v>
      </c>
      <c r="M150" s="16">
        <f t="shared" si="82"/>
        <v>6.91282481267615E-3</v>
      </c>
      <c r="R150" s="15">
        <v>1770.6000000000001</v>
      </c>
    </row>
    <row r="151" spans="1:18" ht="26.1" customHeight="1" x14ac:dyDescent="0.2">
      <c r="A151" s="6" t="s">
        <v>206</v>
      </c>
      <c r="B151" s="8" t="s">
        <v>29</v>
      </c>
      <c r="C151" s="6" t="s">
        <v>25</v>
      </c>
      <c r="D151" s="6" t="s">
        <v>30</v>
      </c>
      <c r="E151" s="7" t="s">
        <v>27</v>
      </c>
      <c r="F151" s="31">
        <v>1.7</v>
      </c>
      <c r="G151" s="9">
        <v>9.94</v>
      </c>
      <c r="H151" s="9">
        <v>3.03</v>
      </c>
      <c r="I151" s="15">
        <f t="shared" si="87"/>
        <v>12.969999999999999</v>
      </c>
      <c r="J151" s="15">
        <f t="shared" si="88"/>
        <v>16.899999999999999</v>
      </c>
      <c r="K151" s="15">
        <f t="shared" si="89"/>
        <v>5.15</v>
      </c>
      <c r="L151" s="15">
        <f t="shared" si="90"/>
        <v>22.049999999999997</v>
      </c>
      <c r="M151" s="16">
        <f t="shared" si="82"/>
        <v>8.6088211408284806E-5</v>
      </c>
      <c r="R151" s="15">
        <v>22.049999999999997</v>
      </c>
    </row>
    <row r="152" spans="1:18" ht="51" x14ac:dyDescent="0.2">
      <c r="A152" s="6" t="s">
        <v>207</v>
      </c>
      <c r="B152" s="8" t="s">
        <v>58</v>
      </c>
      <c r="C152" s="6" t="s">
        <v>25</v>
      </c>
      <c r="D152" s="6" t="s">
        <v>59</v>
      </c>
      <c r="E152" s="7" t="s">
        <v>34</v>
      </c>
      <c r="F152" s="31">
        <v>1</v>
      </c>
      <c r="G152" s="9">
        <v>20.93</v>
      </c>
      <c r="H152" s="9">
        <v>1285.8</v>
      </c>
      <c r="I152" s="15">
        <f t="shared" si="87"/>
        <v>1306.73</v>
      </c>
      <c r="J152" s="15">
        <f t="shared" si="88"/>
        <v>20.93</v>
      </c>
      <c r="K152" s="15">
        <f t="shared" si="89"/>
        <v>1285.8</v>
      </c>
      <c r="L152" s="15">
        <f t="shared" si="90"/>
        <v>1306.73</v>
      </c>
      <c r="M152" s="16">
        <f t="shared" si="82"/>
        <v>5.1017709067368716E-3</v>
      </c>
      <c r="R152" s="15">
        <v>1306.73</v>
      </c>
    </row>
    <row r="153" spans="1:18" ht="24" customHeight="1" x14ac:dyDescent="0.2">
      <c r="A153" s="3" t="s">
        <v>208</v>
      </c>
      <c r="B153" s="3"/>
      <c r="C153" s="3"/>
      <c r="D153" s="3" t="s">
        <v>209</v>
      </c>
      <c r="E153" s="3"/>
      <c r="F153" s="30"/>
      <c r="G153" s="3"/>
      <c r="H153" s="3"/>
      <c r="I153" s="3"/>
      <c r="J153" s="3"/>
      <c r="K153" s="3"/>
      <c r="L153" s="4">
        <f>SUM(L154:L165)</f>
        <v>11340.72</v>
      </c>
      <c r="M153" s="5">
        <f t="shared" si="82"/>
        <v>4.4276748339327154E-2</v>
      </c>
      <c r="R153" s="4"/>
    </row>
    <row r="154" spans="1:18" x14ac:dyDescent="0.2">
      <c r="A154" s="6" t="s">
        <v>210</v>
      </c>
      <c r="B154" s="8" t="s">
        <v>148</v>
      </c>
      <c r="C154" s="6" t="s">
        <v>62</v>
      </c>
      <c r="D154" s="6" t="s">
        <v>149</v>
      </c>
      <c r="E154" s="7" t="s">
        <v>27</v>
      </c>
      <c r="F154" s="31">
        <v>25</v>
      </c>
      <c r="G154" s="9">
        <v>10.210000000000001</v>
      </c>
      <c r="H154" s="9">
        <v>0</v>
      </c>
      <c r="I154" s="15">
        <f t="shared" ref="I154" si="91">G154+H154</f>
        <v>10.210000000000001</v>
      </c>
      <c r="J154" s="15">
        <f t="shared" ref="J154" si="92">ROUND(G154*F154,2)</f>
        <v>255.25</v>
      </c>
      <c r="K154" s="15">
        <f t="shared" ref="K154" si="93">ROUND(H154*F154,2)</f>
        <v>0</v>
      </c>
      <c r="L154" s="15">
        <f t="shared" ref="L154" si="94">K154+J154</f>
        <v>255.25</v>
      </c>
      <c r="M154" s="16">
        <f t="shared" si="82"/>
        <v>9.9655401188048528E-4</v>
      </c>
      <c r="R154" s="15">
        <v>255.25</v>
      </c>
    </row>
    <row r="155" spans="1:18" ht="26.1" customHeight="1" x14ac:dyDescent="0.2">
      <c r="A155" s="6" t="s">
        <v>211</v>
      </c>
      <c r="B155" s="8" t="s">
        <v>32</v>
      </c>
      <c r="C155" s="6" t="s">
        <v>25</v>
      </c>
      <c r="D155" s="6" t="s">
        <v>33</v>
      </c>
      <c r="E155" s="7" t="s">
        <v>34</v>
      </c>
      <c r="F155" s="31">
        <v>4</v>
      </c>
      <c r="G155" s="9">
        <v>1.92</v>
      </c>
      <c r="H155" s="9">
        <v>0.56999999999999995</v>
      </c>
      <c r="I155" s="15">
        <f t="shared" ref="I155:I165" si="95">G155+H155</f>
        <v>2.4899999999999998</v>
      </c>
      <c r="J155" s="15">
        <f t="shared" ref="J155:J165" si="96">ROUND(G155*F155,2)</f>
        <v>7.68</v>
      </c>
      <c r="K155" s="15">
        <f t="shared" ref="K155:K165" si="97">ROUND(H155*F155,2)</f>
        <v>2.2799999999999998</v>
      </c>
      <c r="L155" s="15">
        <f t="shared" ref="L155:L165" si="98">K155+J155</f>
        <v>9.9599999999999991</v>
      </c>
      <c r="M155" s="16">
        <f t="shared" si="82"/>
        <v>3.888610365653137E-5</v>
      </c>
      <c r="R155" s="15">
        <v>9.9599999999999991</v>
      </c>
    </row>
    <row r="156" spans="1:18" ht="26.1" customHeight="1" x14ac:dyDescent="0.2">
      <c r="A156" s="6" t="s">
        <v>212</v>
      </c>
      <c r="B156" s="8" t="s">
        <v>36</v>
      </c>
      <c r="C156" s="6" t="s">
        <v>25</v>
      </c>
      <c r="D156" s="6" t="s">
        <v>37</v>
      </c>
      <c r="E156" s="7" t="s">
        <v>27</v>
      </c>
      <c r="F156" s="31">
        <v>25</v>
      </c>
      <c r="G156" s="9">
        <v>9.77</v>
      </c>
      <c r="H156" s="9">
        <v>2.86</v>
      </c>
      <c r="I156" s="15">
        <f t="shared" si="95"/>
        <v>12.629999999999999</v>
      </c>
      <c r="J156" s="15">
        <f t="shared" si="96"/>
        <v>244.25</v>
      </c>
      <c r="K156" s="15">
        <f t="shared" si="97"/>
        <v>71.5</v>
      </c>
      <c r="L156" s="15">
        <f t="shared" si="98"/>
        <v>315.75</v>
      </c>
      <c r="M156" s="16">
        <f t="shared" si="82"/>
        <v>1.2327597620029902E-3</v>
      </c>
      <c r="R156" s="15">
        <v>315.75</v>
      </c>
    </row>
    <row r="157" spans="1:18" ht="24" customHeight="1" x14ac:dyDescent="0.2">
      <c r="A157" s="6" t="s">
        <v>213</v>
      </c>
      <c r="B157" s="8" t="s">
        <v>182</v>
      </c>
      <c r="C157" s="6" t="s">
        <v>25</v>
      </c>
      <c r="D157" s="6" t="s">
        <v>183</v>
      </c>
      <c r="E157" s="7" t="s">
        <v>27</v>
      </c>
      <c r="F157" s="31">
        <v>25</v>
      </c>
      <c r="G157" s="9">
        <v>16.670000000000002</v>
      </c>
      <c r="H157" s="9">
        <v>88.07</v>
      </c>
      <c r="I157" s="15">
        <f t="shared" si="95"/>
        <v>104.74</v>
      </c>
      <c r="J157" s="15">
        <f t="shared" si="96"/>
        <v>416.75</v>
      </c>
      <c r="K157" s="15">
        <f t="shared" si="97"/>
        <v>2201.75</v>
      </c>
      <c r="L157" s="15">
        <f t="shared" si="98"/>
        <v>2618.5</v>
      </c>
      <c r="M157" s="16">
        <f t="shared" si="82"/>
        <v>1.0223219118938495E-2</v>
      </c>
      <c r="R157" s="15">
        <v>2618.5</v>
      </c>
    </row>
    <row r="158" spans="1:18" ht="24" customHeight="1" x14ac:dyDescent="0.2">
      <c r="A158" s="6" t="s">
        <v>214</v>
      </c>
      <c r="B158" s="8" t="s">
        <v>185</v>
      </c>
      <c r="C158" s="6" t="s">
        <v>25</v>
      </c>
      <c r="D158" s="6" t="s">
        <v>186</v>
      </c>
      <c r="E158" s="7" t="s">
        <v>44</v>
      </c>
      <c r="F158" s="31">
        <v>18.3</v>
      </c>
      <c r="G158" s="9">
        <v>4.08</v>
      </c>
      <c r="H158" s="9">
        <v>61.62</v>
      </c>
      <c r="I158" s="15">
        <f t="shared" si="95"/>
        <v>65.7</v>
      </c>
      <c r="J158" s="15">
        <f t="shared" si="96"/>
        <v>74.66</v>
      </c>
      <c r="K158" s="15">
        <f t="shared" si="97"/>
        <v>1127.6500000000001</v>
      </c>
      <c r="L158" s="15">
        <f t="shared" si="98"/>
        <v>1202.3100000000002</v>
      </c>
      <c r="M158" s="16">
        <f t="shared" si="82"/>
        <v>4.6940914947072535E-3</v>
      </c>
      <c r="R158" s="15">
        <v>1202.3100000000002</v>
      </c>
    </row>
    <row r="159" spans="1:18" ht="26.1" customHeight="1" x14ac:dyDescent="0.2">
      <c r="A159" s="6" t="s">
        <v>215</v>
      </c>
      <c r="B159" s="8" t="s">
        <v>46</v>
      </c>
      <c r="C159" s="6" t="s">
        <v>25</v>
      </c>
      <c r="D159" s="6" t="s">
        <v>47</v>
      </c>
      <c r="E159" s="7" t="s">
        <v>27</v>
      </c>
      <c r="F159" s="31">
        <v>50.61</v>
      </c>
      <c r="G159" s="9">
        <v>0.99</v>
      </c>
      <c r="H159" s="9">
        <v>2.58</v>
      </c>
      <c r="I159" s="15">
        <f t="shared" si="95"/>
        <v>3.5700000000000003</v>
      </c>
      <c r="J159" s="15">
        <f t="shared" si="96"/>
        <v>50.1</v>
      </c>
      <c r="K159" s="15">
        <f t="shared" si="97"/>
        <v>130.57</v>
      </c>
      <c r="L159" s="15">
        <f t="shared" si="98"/>
        <v>180.67</v>
      </c>
      <c r="M159" s="16">
        <f t="shared" si="82"/>
        <v>7.0537674172947012E-4</v>
      </c>
      <c r="R159" s="15">
        <v>180.67</v>
      </c>
    </row>
    <row r="160" spans="1:18" ht="26.1" customHeight="1" x14ac:dyDescent="0.2">
      <c r="A160" s="6" t="s">
        <v>216</v>
      </c>
      <c r="B160" s="8" t="s">
        <v>49</v>
      </c>
      <c r="C160" s="6" t="s">
        <v>25</v>
      </c>
      <c r="D160" s="6" t="s">
        <v>50</v>
      </c>
      <c r="E160" s="7" t="s">
        <v>27</v>
      </c>
      <c r="F160" s="31">
        <v>50.61</v>
      </c>
      <c r="G160" s="9">
        <v>5.81</v>
      </c>
      <c r="H160" s="9">
        <v>11.9</v>
      </c>
      <c r="I160" s="15">
        <f t="shared" si="95"/>
        <v>17.71</v>
      </c>
      <c r="J160" s="15">
        <f t="shared" si="96"/>
        <v>294.04000000000002</v>
      </c>
      <c r="K160" s="15">
        <f t="shared" si="97"/>
        <v>602.26</v>
      </c>
      <c r="L160" s="15">
        <f t="shared" si="98"/>
        <v>896.3</v>
      </c>
      <c r="M160" s="16">
        <f t="shared" si="82"/>
        <v>3.4993589063603485E-3</v>
      </c>
      <c r="R160" s="15">
        <v>896.3</v>
      </c>
    </row>
    <row r="161" spans="1:18" ht="38.25" x14ac:dyDescent="0.2">
      <c r="A161" s="6" t="s">
        <v>217</v>
      </c>
      <c r="B161" s="8" t="s">
        <v>52</v>
      </c>
      <c r="C161" s="6" t="s">
        <v>25</v>
      </c>
      <c r="D161" s="6" t="s">
        <v>53</v>
      </c>
      <c r="E161" s="7" t="s">
        <v>27</v>
      </c>
      <c r="F161" s="31">
        <v>25</v>
      </c>
      <c r="G161" s="9">
        <v>25.21</v>
      </c>
      <c r="H161" s="9">
        <v>70.31</v>
      </c>
      <c r="I161" s="15">
        <f t="shared" si="95"/>
        <v>95.52000000000001</v>
      </c>
      <c r="J161" s="15">
        <f t="shared" si="96"/>
        <v>630.25</v>
      </c>
      <c r="K161" s="15">
        <f t="shared" si="97"/>
        <v>1757.75</v>
      </c>
      <c r="L161" s="15">
        <f t="shared" si="98"/>
        <v>2388</v>
      </c>
      <c r="M161" s="16">
        <f t="shared" si="82"/>
        <v>9.3232947321081252E-3</v>
      </c>
      <c r="R161" s="15">
        <v>2388</v>
      </c>
    </row>
    <row r="162" spans="1:18" ht="26.1" customHeight="1" x14ac:dyDescent="0.2">
      <c r="A162" s="6" t="s">
        <v>218</v>
      </c>
      <c r="B162" s="8" t="s">
        <v>55</v>
      </c>
      <c r="C162" s="6" t="s">
        <v>25</v>
      </c>
      <c r="D162" s="6" t="s">
        <v>56</v>
      </c>
      <c r="E162" s="7" t="s">
        <v>44</v>
      </c>
      <c r="F162" s="31">
        <v>20</v>
      </c>
      <c r="G162" s="9">
        <v>7.65</v>
      </c>
      <c r="H162" s="9">
        <v>11.08</v>
      </c>
      <c r="I162" s="15">
        <f t="shared" si="95"/>
        <v>18.73</v>
      </c>
      <c r="J162" s="15">
        <f t="shared" si="96"/>
        <v>153</v>
      </c>
      <c r="K162" s="15">
        <f t="shared" si="97"/>
        <v>221.6</v>
      </c>
      <c r="L162" s="15">
        <f t="shared" si="98"/>
        <v>374.6</v>
      </c>
      <c r="M162" s="16">
        <f t="shared" si="82"/>
        <v>1.4625235371221539E-3</v>
      </c>
      <c r="R162" s="15">
        <v>374.6</v>
      </c>
    </row>
    <row r="163" spans="1:18" ht="26.1" customHeight="1" x14ac:dyDescent="0.2">
      <c r="A163" s="6" t="s">
        <v>219</v>
      </c>
      <c r="B163" s="8" t="s">
        <v>61</v>
      </c>
      <c r="C163" s="6" t="s">
        <v>62</v>
      </c>
      <c r="D163" s="6" t="s">
        <v>63</v>
      </c>
      <c r="E163" s="7" t="s">
        <v>34</v>
      </c>
      <c r="F163" s="31">
        <v>4</v>
      </c>
      <c r="G163" s="9">
        <v>60.93</v>
      </c>
      <c r="H163" s="9">
        <v>381.72</v>
      </c>
      <c r="I163" s="15">
        <f t="shared" si="95"/>
        <v>442.65000000000003</v>
      </c>
      <c r="J163" s="15">
        <f t="shared" si="96"/>
        <v>243.72</v>
      </c>
      <c r="K163" s="15">
        <f t="shared" si="97"/>
        <v>1526.88</v>
      </c>
      <c r="L163" s="15">
        <f t="shared" si="98"/>
        <v>1770.6000000000001</v>
      </c>
      <c r="M163" s="16">
        <f t="shared" si="82"/>
        <v>6.91282481267615E-3</v>
      </c>
      <c r="R163" s="15">
        <v>1770.6000000000001</v>
      </c>
    </row>
    <row r="164" spans="1:18" ht="26.1" customHeight="1" x14ac:dyDescent="0.2">
      <c r="A164" s="6" t="s">
        <v>220</v>
      </c>
      <c r="B164" s="8" t="s">
        <v>29</v>
      </c>
      <c r="C164" s="6" t="s">
        <v>25</v>
      </c>
      <c r="D164" s="6" t="s">
        <v>30</v>
      </c>
      <c r="E164" s="7" t="s">
        <v>27</v>
      </c>
      <c r="F164" s="31">
        <v>1.7</v>
      </c>
      <c r="G164" s="9">
        <v>9.94</v>
      </c>
      <c r="H164" s="9">
        <v>3.03</v>
      </c>
      <c r="I164" s="15">
        <f t="shared" si="95"/>
        <v>12.969999999999999</v>
      </c>
      <c r="J164" s="15">
        <f t="shared" si="96"/>
        <v>16.899999999999999</v>
      </c>
      <c r="K164" s="15">
        <f t="shared" si="97"/>
        <v>5.15</v>
      </c>
      <c r="L164" s="15">
        <f t="shared" si="98"/>
        <v>22.049999999999997</v>
      </c>
      <c r="M164" s="16">
        <f t="shared" si="82"/>
        <v>8.6088211408284806E-5</v>
      </c>
      <c r="R164" s="15">
        <v>22.049999999999997</v>
      </c>
    </row>
    <row r="165" spans="1:18" ht="51" x14ac:dyDescent="0.2">
      <c r="A165" s="6" t="s">
        <v>221</v>
      </c>
      <c r="B165" s="8" t="s">
        <v>58</v>
      </c>
      <c r="C165" s="6" t="s">
        <v>25</v>
      </c>
      <c r="D165" s="6" t="s">
        <v>59</v>
      </c>
      <c r="E165" s="7" t="s">
        <v>34</v>
      </c>
      <c r="F165" s="31">
        <v>1</v>
      </c>
      <c r="G165" s="9">
        <v>20.93</v>
      </c>
      <c r="H165" s="9">
        <v>1285.8</v>
      </c>
      <c r="I165" s="15">
        <f t="shared" si="95"/>
        <v>1306.73</v>
      </c>
      <c r="J165" s="15">
        <f t="shared" si="96"/>
        <v>20.93</v>
      </c>
      <c r="K165" s="15">
        <f t="shared" si="97"/>
        <v>1285.8</v>
      </c>
      <c r="L165" s="15">
        <f t="shared" si="98"/>
        <v>1306.73</v>
      </c>
      <c r="M165" s="16">
        <f t="shared" si="82"/>
        <v>5.1017709067368716E-3</v>
      </c>
      <c r="R165" s="15">
        <v>1306.73</v>
      </c>
    </row>
    <row r="166" spans="1:18" ht="24" customHeight="1" x14ac:dyDescent="0.2">
      <c r="A166" s="3" t="s">
        <v>222</v>
      </c>
      <c r="B166" s="3"/>
      <c r="C166" s="3"/>
      <c r="D166" s="3" t="s">
        <v>223</v>
      </c>
      <c r="E166" s="3"/>
      <c r="F166" s="30"/>
      <c r="G166" s="3"/>
      <c r="H166" s="3"/>
      <c r="I166" s="3"/>
      <c r="J166" s="3"/>
      <c r="K166" s="3"/>
      <c r="L166" s="4">
        <f>SUM(L167:L178)</f>
        <v>10775.919999999998</v>
      </c>
      <c r="M166" s="5">
        <f t="shared" si="82"/>
        <v>4.2071640774547135E-2</v>
      </c>
      <c r="R166" s="4"/>
    </row>
    <row r="167" spans="1:18" ht="24" customHeight="1" x14ac:dyDescent="0.2">
      <c r="A167" s="6" t="s">
        <v>224</v>
      </c>
      <c r="B167" s="8" t="s">
        <v>148</v>
      </c>
      <c r="C167" s="6" t="s">
        <v>62</v>
      </c>
      <c r="D167" s="6" t="s">
        <v>149</v>
      </c>
      <c r="E167" s="7" t="s">
        <v>27</v>
      </c>
      <c r="F167" s="31">
        <v>23</v>
      </c>
      <c r="G167" s="9">
        <v>10.210000000000001</v>
      </c>
      <c r="H167" s="9">
        <v>0</v>
      </c>
      <c r="I167" s="15">
        <f t="shared" ref="I167" si="99">G167+H167</f>
        <v>10.210000000000001</v>
      </c>
      <c r="J167" s="15">
        <f t="shared" ref="J167" si="100">ROUND(G167*F167,2)</f>
        <v>234.83</v>
      </c>
      <c r="K167" s="15">
        <f t="shared" ref="K167" si="101">ROUND(H167*F167,2)</f>
        <v>0</v>
      </c>
      <c r="L167" s="15">
        <f t="shared" ref="L167" si="102">K167+J167</f>
        <v>234.83</v>
      </c>
      <c r="M167" s="16">
        <f t="shared" si="82"/>
        <v>9.1682969093004655E-4</v>
      </c>
      <c r="R167" s="15">
        <v>234.83</v>
      </c>
    </row>
    <row r="168" spans="1:18" ht="26.1" customHeight="1" x14ac:dyDescent="0.2">
      <c r="A168" s="6" t="s">
        <v>225</v>
      </c>
      <c r="B168" s="8" t="s">
        <v>32</v>
      </c>
      <c r="C168" s="6" t="s">
        <v>25</v>
      </c>
      <c r="D168" s="6" t="s">
        <v>33</v>
      </c>
      <c r="E168" s="7" t="s">
        <v>34</v>
      </c>
      <c r="F168" s="31">
        <v>4</v>
      </c>
      <c r="G168" s="9">
        <v>1.92</v>
      </c>
      <c r="H168" s="9">
        <v>0.56999999999999995</v>
      </c>
      <c r="I168" s="15">
        <f t="shared" ref="I168:I178" si="103">G168+H168</f>
        <v>2.4899999999999998</v>
      </c>
      <c r="J168" s="15">
        <f t="shared" ref="J168:J178" si="104">ROUND(G168*F168,2)</f>
        <v>7.68</v>
      </c>
      <c r="K168" s="15">
        <f t="shared" ref="K168:K178" si="105">ROUND(H168*F168,2)</f>
        <v>2.2799999999999998</v>
      </c>
      <c r="L168" s="15">
        <f t="shared" ref="L168:L178" si="106">K168+J168</f>
        <v>9.9599999999999991</v>
      </c>
      <c r="M168" s="16">
        <f t="shared" si="82"/>
        <v>3.888610365653137E-5</v>
      </c>
      <c r="R168" s="15">
        <v>9.9599999999999991</v>
      </c>
    </row>
    <row r="169" spans="1:18" ht="26.1" customHeight="1" x14ac:dyDescent="0.2">
      <c r="A169" s="6" t="s">
        <v>226</v>
      </c>
      <c r="B169" s="8" t="s">
        <v>36</v>
      </c>
      <c r="C169" s="6" t="s">
        <v>25</v>
      </c>
      <c r="D169" s="6" t="s">
        <v>37</v>
      </c>
      <c r="E169" s="7" t="s">
        <v>27</v>
      </c>
      <c r="F169" s="31">
        <v>23</v>
      </c>
      <c r="G169" s="9">
        <v>9.77</v>
      </c>
      <c r="H169" s="9">
        <v>2.86</v>
      </c>
      <c r="I169" s="15">
        <f t="shared" si="103"/>
        <v>12.629999999999999</v>
      </c>
      <c r="J169" s="15">
        <f t="shared" si="104"/>
        <v>224.71</v>
      </c>
      <c r="K169" s="15">
        <f t="shared" si="105"/>
        <v>65.78</v>
      </c>
      <c r="L169" s="15">
        <f t="shared" si="106"/>
        <v>290.49</v>
      </c>
      <c r="M169" s="16">
        <f t="shared" si="82"/>
        <v>1.134138981042751E-3</v>
      </c>
      <c r="R169" s="15">
        <v>290.49</v>
      </c>
    </row>
    <row r="170" spans="1:18" ht="24" customHeight="1" x14ac:dyDescent="0.2">
      <c r="A170" s="6" t="s">
        <v>227</v>
      </c>
      <c r="B170" s="8" t="s">
        <v>182</v>
      </c>
      <c r="C170" s="6" t="s">
        <v>25</v>
      </c>
      <c r="D170" s="6" t="s">
        <v>183</v>
      </c>
      <c r="E170" s="7" t="s">
        <v>27</v>
      </c>
      <c r="F170" s="31">
        <v>23</v>
      </c>
      <c r="G170" s="9">
        <v>16.670000000000002</v>
      </c>
      <c r="H170" s="9">
        <v>88.07</v>
      </c>
      <c r="I170" s="15">
        <f t="shared" si="103"/>
        <v>104.74</v>
      </c>
      <c r="J170" s="15">
        <f t="shared" si="104"/>
        <v>383.41</v>
      </c>
      <c r="K170" s="15">
        <f t="shared" si="105"/>
        <v>2025.61</v>
      </c>
      <c r="L170" s="15">
        <f t="shared" si="106"/>
        <v>2409.02</v>
      </c>
      <c r="M170" s="16">
        <f t="shared" si="82"/>
        <v>9.4053615894234156E-3</v>
      </c>
      <c r="R170" s="15">
        <v>2409.02</v>
      </c>
    </row>
    <row r="171" spans="1:18" ht="24" customHeight="1" x14ac:dyDescent="0.2">
      <c r="A171" s="6" t="s">
        <v>228</v>
      </c>
      <c r="B171" s="8" t="s">
        <v>185</v>
      </c>
      <c r="C171" s="6" t="s">
        <v>25</v>
      </c>
      <c r="D171" s="6" t="s">
        <v>186</v>
      </c>
      <c r="E171" s="7" t="s">
        <v>44</v>
      </c>
      <c r="F171" s="31">
        <v>17.5</v>
      </c>
      <c r="G171" s="9">
        <v>4.08</v>
      </c>
      <c r="H171" s="9">
        <v>61.62</v>
      </c>
      <c r="I171" s="15">
        <f t="shared" si="103"/>
        <v>65.7</v>
      </c>
      <c r="J171" s="15">
        <f t="shared" si="104"/>
        <v>71.400000000000006</v>
      </c>
      <c r="K171" s="15">
        <f t="shared" si="105"/>
        <v>1078.3499999999999</v>
      </c>
      <c r="L171" s="15">
        <f t="shared" si="106"/>
        <v>1149.75</v>
      </c>
      <c r="M171" s="16">
        <f t="shared" si="82"/>
        <v>4.4888853091462795E-3</v>
      </c>
      <c r="R171" s="15">
        <v>1149.75</v>
      </c>
    </row>
    <row r="172" spans="1:18" ht="26.1" customHeight="1" x14ac:dyDescent="0.2">
      <c r="A172" s="6" t="s">
        <v>229</v>
      </c>
      <c r="B172" s="8" t="s">
        <v>46</v>
      </c>
      <c r="C172" s="6" t="s">
        <v>25</v>
      </c>
      <c r="D172" s="6" t="s">
        <v>47</v>
      </c>
      <c r="E172" s="7" t="s">
        <v>27</v>
      </c>
      <c r="F172" s="31">
        <v>48.21</v>
      </c>
      <c r="G172" s="9">
        <v>0.99</v>
      </c>
      <c r="H172" s="9">
        <v>2.58</v>
      </c>
      <c r="I172" s="15">
        <f t="shared" si="103"/>
        <v>3.5700000000000003</v>
      </c>
      <c r="J172" s="15">
        <f t="shared" si="104"/>
        <v>47.73</v>
      </c>
      <c r="K172" s="15">
        <f t="shared" si="105"/>
        <v>124.38</v>
      </c>
      <c r="L172" s="15">
        <f t="shared" si="106"/>
        <v>172.10999999999999</v>
      </c>
      <c r="M172" s="16">
        <f t="shared" si="82"/>
        <v>6.7195655625759178E-4</v>
      </c>
      <c r="R172" s="15">
        <v>172.10999999999999</v>
      </c>
    </row>
    <row r="173" spans="1:18" ht="26.1" customHeight="1" x14ac:dyDescent="0.2">
      <c r="A173" s="6" t="s">
        <v>230</v>
      </c>
      <c r="B173" s="8" t="s">
        <v>49</v>
      </c>
      <c r="C173" s="6" t="s">
        <v>25</v>
      </c>
      <c r="D173" s="6" t="s">
        <v>50</v>
      </c>
      <c r="E173" s="7" t="s">
        <v>27</v>
      </c>
      <c r="F173" s="31">
        <v>48.21</v>
      </c>
      <c r="G173" s="9">
        <v>5.81</v>
      </c>
      <c r="H173" s="9">
        <v>11.9</v>
      </c>
      <c r="I173" s="15">
        <f t="shared" si="103"/>
        <v>17.71</v>
      </c>
      <c r="J173" s="15">
        <f t="shared" si="104"/>
        <v>280.10000000000002</v>
      </c>
      <c r="K173" s="15">
        <f t="shared" si="105"/>
        <v>573.70000000000005</v>
      </c>
      <c r="L173" s="15">
        <f t="shared" si="106"/>
        <v>853.80000000000007</v>
      </c>
      <c r="M173" s="16">
        <f t="shared" si="82"/>
        <v>3.3334292471833824E-3</v>
      </c>
      <c r="R173" s="15">
        <v>853.80000000000007</v>
      </c>
    </row>
    <row r="174" spans="1:18" ht="38.25" x14ac:dyDescent="0.2">
      <c r="A174" s="6" t="s">
        <v>231</v>
      </c>
      <c r="B174" s="8" t="s">
        <v>52</v>
      </c>
      <c r="C174" s="6" t="s">
        <v>25</v>
      </c>
      <c r="D174" s="6" t="s">
        <v>53</v>
      </c>
      <c r="E174" s="7" t="s">
        <v>27</v>
      </c>
      <c r="F174" s="31">
        <v>23</v>
      </c>
      <c r="G174" s="9">
        <v>25.21</v>
      </c>
      <c r="H174" s="9">
        <v>70.31</v>
      </c>
      <c r="I174" s="15">
        <f t="shared" si="103"/>
        <v>95.52000000000001</v>
      </c>
      <c r="J174" s="15">
        <f t="shared" si="104"/>
        <v>579.83000000000004</v>
      </c>
      <c r="K174" s="15">
        <f t="shared" si="105"/>
        <v>1617.13</v>
      </c>
      <c r="L174" s="15">
        <f t="shared" si="106"/>
        <v>2196.96</v>
      </c>
      <c r="M174" s="16">
        <f t="shared" si="82"/>
        <v>8.5774311535394745E-3</v>
      </c>
      <c r="R174" s="15">
        <v>2196.96</v>
      </c>
    </row>
    <row r="175" spans="1:18" ht="26.1" customHeight="1" x14ac:dyDescent="0.2">
      <c r="A175" s="6" t="s">
        <v>232</v>
      </c>
      <c r="B175" s="8" t="s">
        <v>55</v>
      </c>
      <c r="C175" s="6" t="s">
        <v>25</v>
      </c>
      <c r="D175" s="6" t="s">
        <v>56</v>
      </c>
      <c r="E175" s="7" t="s">
        <v>44</v>
      </c>
      <c r="F175" s="31">
        <v>19.2</v>
      </c>
      <c r="G175" s="9">
        <v>7.65</v>
      </c>
      <c r="H175" s="9">
        <v>11.08</v>
      </c>
      <c r="I175" s="15">
        <f t="shared" si="103"/>
        <v>18.73</v>
      </c>
      <c r="J175" s="15">
        <f t="shared" si="104"/>
        <v>146.88</v>
      </c>
      <c r="K175" s="15">
        <f t="shared" si="105"/>
        <v>212.74</v>
      </c>
      <c r="L175" s="15">
        <f t="shared" si="106"/>
        <v>359.62</v>
      </c>
      <c r="M175" s="16">
        <f t="shared" si="82"/>
        <v>1.4040382125463668E-3</v>
      </c>
      <c r="R175" s="15">
        <v>359.62</v>
      </c>
    </row>
    <row r="176" spans="1:18" ht="25.5" x14ac:dyDescent="0.2">
      <c r="A176" s="6" t="s">
        <v>233</v>
      </c>
      <c r="B176" s="8" t="s">
        <v>61</v>
      </c>
      <c r="C176" s="6" t="s">
        <v>62</v>
      </c>
      <c r="D176" s="6" t="s">
        <v>63</v>
      </c>
      <c r="E176" s="7" t="s">
        <v>34</v>
      </c>
      <c r="F176" s="31">
        <v>4</v>
      </c>
      <c r="G176" s="9">
        <v>60.93</v>
      </c>
      <c r="H176" s="9">
        <v>381.72</v>
      </c>
      <c r="I176" s="15">
        <f t="shared" si="103"/>
        <v>442.65000000000003</v>
      </c>
      <c r="J176" s="15">
        <f t="shared" si="104"/>
        <v>243.72</v>
      </c>
      <c r="K176" s="15">
        <f t="shared" si="105"/>
        <v>1526.88</v>
      </c>
      <c r="L176" s="15">
        <f t="shared" si="106"/>
        <v>1770.6000000000001</v>
      </c>
      <c r="M176" s="16">
        <f t="shared" si="82"/>
        <v>6.91282481267615E-3</v>
      </c>
      <c r="R176" s="15">
        <v>1770.6000000000001</v>
      </c>
    </row>
    <row r="177" spans="1:18" ht="26.1" customHeight="1" x14ac:dyDescent="0.2">
      <c r="A177" s="6" t="s">
        <v>234</v>
      </c>
      <c r="B177" s="8" t="s">
        <v>29</v>
      </c>
      <c r="C177" s="6" t="s">
        <v>25</v>
      </c>
      <c r="D177" s="6" t="s">
        <v>30</v>
      </c>
      <c r="E177" s="7" t="s">
        <v>27</v>
      </c>
      <c r="F177" s="31">
        <v>1.7</v>
      </c>
      <c r="G177" s="9">
        <v>9.94</v>
      </c>
      <c r="H177" s="9">
        <v>3.03</v>
      </c>
      <c r="I177" s="15">
        <f t="shared" si="103"/>
        <v>12.969999999999999</v>
      </c>
      <c r="J177" s="15">
        <f t="shared" si="104"/>
        <v>16.899999999999999</v>
      </c>
      <c r="K177" s="15">
        <f t="shared" si="105"/>
        <v>5.15</v>
      </c>
      <c r="L177" s="15">
        <f t="shared" si="106"/>
        <v>22.049999999999997</v>
      </c>
      <c r="M177" s="16">
        <f t="shared" si="82"/>
        <v>8.6088211408284806E-5</v>
      </c>
      <c r="R177" s="15">
        <v>22.049999999999997</v>
      </c>
    </row>
    <row r="178" spans="1:18" ht="51" x14ac:dyDescent="0.2">
      <c r="A178" s="6" t="s">
        <v>235</v>
      </c>
      <c r="B178" s="8" t="s">
        <v>58</v>
      </c>
      <c r="C178" s="6" t="s">
        <v>25</v>
      </c>
      <c r="D178" s="6" t="s">
        <v>59</v>
      </c>
      <c r="E178" s="7" t="s">
        <v>34</v>
      </c>
      <c r="F178" s="31">
        <v>1</v>
      </c>
      <c r="G178" s="9">
        <v>20.93</v>
      </c>
      <c r="H178" s="9">
        <v>1285.8</v>
      </c>
      <c r="I178" s="15">
        <f t="shared" si="103"/>
        <v>1306.73</v>
      </c>
      <c r="J178" s="15">
        <f t="shared" si="104"/>
        <v>20.93</v>
      </c>
      <c r="K178" s="15">
        <f t="shared" si="105"/>
        <v>1285.8</v>
      </c>
      <c r="L178" s="15">
        <f t="shared" si="106"/>
        <v>1306.73</v>
      </c>
      <c r="M178" s="16">
        <f t="shared" si="82"/>
        <v>5.1017709067368716E-3</v>
      </c>
      <c r="R178" s="15">
        <v>1306.73</v>
      </c>
    </row>
    <row r="179" spans="1:18" ht="24" customHeight="1" x14ac:dyDescent="0.2">
      <c r="A179" s="3" t="s">
        <v>236</v>
      </c>
      <c r="B179" s="3"/>
      <c r="C179" s="3"/>
      <c r="D179" s="3" t="s">
        <v>237</v>
      </c>
      <c r="E179" s="3"/>
      <c r="F179" s="30"/>
      <c r="G179" s="3"/>
      <c r="H179" s="3"/>
      <c r="I179" s="3"/>
      <c r="J179" s="3"/>
      <c r="K179" s="3"/>
      <c r="L179" s="4">
        <f>SUM(L180:L185)</f>
        <v>3860.8300000000004</v>
      </c>
      <c r="M179" s="5">
        <f t="shared" si="82"/>
        <v>1.5073557789181329E-2</v>
      </c>
      <c r="R179" s="4"/>
    </row>
    <row r="180" spans="1:18" ht="26.1" customHeight="1" x14ac:dyDescent="0.2">
      <c r="A180" s="6" t="s">
        <v>238</v>
      </c>
      <c r="B180" s="8" t="s">
        <v>32</v>
      </c>
      <c r="C180" s="6" t="s">
        <v>25</v>
      </c>
      <c r="D180" s="6" t="s">
        <v>33</v>
      </c>
      <c r="E180" s="7" t="s">
        <v>34</v>
      </c>
      <c r="F180" s="31">
        <v>2</v>
      </c>
      <c r="G180" s="9">
        <v>1.92</v>
      </c>
      <c r="H180" s="9">
        <v>0.56999999999999995</v>
      </c>
      <c r="I180" s="15">
        <f t="shared" ref="I180" si="107">G180+H180</f>
        <v>2.4899999999999998</v>
      </c>
      <c r="J180" s="15">
        <f t="shared" ref="J180" si="108">ROUND(G180*F180,2)</f>
        <v>3.84</v>
      </c>
      <c r="K180" s="15">
        <f t="shared" ref="K180" si="109">ROUND(H180*F180,2)</f>
        <v>1.1399999999999999</v>
      </c>
      <c r="L180" s="15">
        <f t="shared" ref="L180" si="110">K180+J180</f>
        <v>4.9799999999999995</v>
      </c>
      <c r="M180" s="16">
        <f t="shared" si="82"/>
        <v>1.9443051828265685E-5</v>
      </c>
      <c r="R180" s="15">
        <v>4.9799999999999995</v>
      </c>
    </row>
    <row r="181" spans="1:18" ht="26.1" customHeight="1" x14ac:dyDescent="0.2">
      <c r="A181" s="6" t="s">
        <v>239</v>
      </c>
      <c r="B181" s="8" t="s">
        <v>29</v>
      </c>
      <c r="C181" s="6" t="s">
        <v>25</v>
      </c>
      <c r="D181" s="6" t="s">
        <v>30</v>
      </c>
      <c r="E181" s="7" t="s">
        <v>27</v>
      </c>
      <c r="F181" s="31">
        <v>3.4</v>
      </c>
      <c r="G181" s="9">
        <v>9.94</v>
      </c>
      <c r="H181" s="9">
        <v>3.03</v>
      </c>
      <c r="I181" s="15">
        <f t="shared" ref="I181:I185" si="111">G181+H181</f>
        <v>12.969999999999999</v>
      </c>
      <c r="J181" s="15">
        <f t="shared" ref="J181:J185" si="112">ROUND(G181*F181,2)</f>
        <v>33.799999999999997</v>
      </c>
      <c r="K181" s="15">
        <f t="shared" ref="K181:K185" si="113">ROUND(H181*F181,2)</f>
        <v>10.3</v>
      </c>
      <c r="L181" s="15">
        <f t="shared" ref="L181:L185" si="114">K181+J181</f>
        <v>44.099999999999994</v>
      </c>
      <c r="M181" s="16">
        <f t="shared" si="82"/>
        <v>1.7217642281656961E-4</v>
      </c>
      <c r="R181" s="15">
        <v>44.099999999999994</v>
      </c>
    </row>
    <row r="182" spans="1:18" ht="51" x14ac:dyDescent="0.2">
      <c r="A182" s="6" t="s">
        <v>240</v>
      </c>
      <c r="B182" s="8" t="s">
        <v>58</v>
      </c>
      <c r="C182" s="6" t="s">
        <v>25</v>
      </c>
      <c r="D182" s="6" t="s">
        <v>59</v>
      </c>
      <c r="E182" s="7" t="s">
        <v>34</v>
      </c>
      <c r="F182" s="31">
        <v>2</v>
      </c>
      <c r="G182" s="9">
        <v>20.93</v>
      </c>
      <c r="H182" s="9">
        <v>1285.8</v>
      </c>
      <c r="I182" s="15">
        <f t="shared" si="111"/>
        <v>1306.73</v>
      </c>
      <c r="J182" s="15">
        <f t="shared" si="112"/>
        <v>41.86</v>
      </c>
      <c r="K182" s="15">
        <f t="shared" si="113"/>
        <v>2571.6</v>
      </c>
      <c r="L182" s="15">
        <f t="shared" si="114"/>
        <v>2613.46</v>
      </c>
      <c r="M182" s="16">
        <f t="shared" si="82"/>
        <v>1.0203541813473743E-2</v>
      </c>
      <c r="R182" s="15">
        <v>2613.46</v>
      </c>
    </row>
    <row r="183" spans="1:18" ht="26.1" customHeight="1" x14ac:dyDescent="0.2">
      <c r="A183" s="6" t="s">
        <v>241</v>
      </c>
      <c r="B183" s="8" t="s">
        <v>242</v>
      </c>
      <c r="C183" s="6" t="s">
        <v>25</v>
      </c>
      <c r="D183" s="6" t="s">
        <v>243</v>
      </c>
      <c r="E183" s="7" t="s">
        <v>27</v>
      </c>
      <c r="F183" s="31">
        <v>13.24</v>
      </c>
      <c r="G183" s="9">
        <v>3.3</v>
      </c>
      <c r="H183" s="9">
        <v>2.8</v>
      </c>
      <c r="I183" s="15">
        <f t="shared" si="111"/>
        <v>6.1</v>
      </c>
      <c r="J183" s="15">
        <f t="shared" si="112"/>
        <v>43.69</v>
      </c>
      <c r="K183" s="15">
        <f t="shared" si="113"/>
        <v>37.07</v>
      </c>
      <c r="L183" s="15">
        <f t="shared" si="114"/>
        <v>80.759999999999991</v>
      </c>
      <c r="M183" s="16">
        <f t="shared" si="82"/>
        <v>3.1530539470898326E-4</v>
      </c>
      <c r="R183" s="15">
        <v>80.759999999999991</v>
      </c>
    </row>
    <row r="184" spans="1:18" ht="26.1" customHeight="1" x14ac:dyDescent="0.2">
      <c r="A184" s="6" t="s">
        <v>244</v>
      </c>
      <c r="B184" s="8" t="s">
        <v>245</v>
      </c>
      <c r="C184" s="6" t="s">
        <v>25</v>
      </c>
      <c r="D184" s="6" t="s">
        <v>246</v>
      </c>
      <c r="E184" s="7" t="s">
        <v>27</v>
      </c>
      <c r="F184" s="31">
        <v>13.24</v>
      </c>
      <c r="G184" s="9">
        <v>8.09</v>
      </c>
      <c r="H184" s="9">
        <v>9.4499999999999993</v>
      </c>
      <c r="I184" s="15">
        <f t="shared" si="111"/>
        <v>17.54</v>
      </c>
      <c r="J184" s="15">
        <f t="shared" si="112"/>
        <v>107.11</v>
      </c>
      <c r="K184" s="15">
        <f t="shared" si="113"/>
        <v>125.12</v>
      </c>
      <c r="L184" s="15">
        <f t="shared" si="114"/>
        <v>232.23000000000002</v>
      </c>
      <c r="M184" s="16">
        <f t="shared" si="82"/>
        <v>9.0667870001569098E-4</v>
      </c>
      <c r="R184" s="15">
        <v>232.23000000000002</v>
      </c>
    </row>
    <row r="185" spans="1:18" ht="26.1" customHeight="1" x14ac:dyDescent="0.2">
      <c r="A185" s="6" t="s">
        <v>247</v>
      </c>
      <c r="B185" s="8" t="s">
        <v>61</v>
      </c>
      <c r="C185" s="6" t="s">
        <v>62</v>
      </c>
      <c r="D185" s="6" t="s">
        <v>63</v>
      </c>
      <c r="E185" s="7" t="s">
        <v>34</v>
      </c>
      <c r="F185" s="31">
        <v>2</v>
      </c>
      <c r="G185" s="9">
        <v>60.93</v>
      </c>
      <c r="H185" s="9">
        <v>381.72</v>
      </c>
      <c r="I185" s="15">
        <f t="shared" si="111"/>
        <v>442.65000000000003</v>
      </c>
      <c r="J185" s="15">
        <f t="shared" si="112"/>
        <v>121.86</v>
      </c>
      <c r="K185" s="15">
        <f t="shared" si="113"/>
        <v>763.44</v>
      </c>
      <c r="L185" s="15">
        <f t="shared" si="114"/>
        <v>885.30000000000007</v>
      </c>
      <c r="M185" s="16">
        <f t="shared" si="82"/>
        <v>3.456412406338075E-3</v>
      </c>
      <c r="R185" s="15">
        <v>885.30000000000007</v>
      </c>
    </row>
    <row r="186" spans="1:18" ht="24" customHeight="1" x14ac:dyDescent="0.2">
      <c r="A186" s="3" t="s">
        <v>248</v>
      </c>
      <c r="B186" s="3"/>
      <c r="C186" s="3"/>
      <c r="D186" s="3" t="s">
        <v>249</v>
      </c>
      <c r="E186" s="3"/>
      <c r="F186" s="30"/>
      <c r="G186" s="3"/>
      <c r="H186" s="3"/>
      <c r="I186" s="3"/>
      <c r="J186" s="3"/>
      <c r="K186" s="3"/>
      <c r="L186" s="4">
        <f>SUM(L187:L189)</f>
        <v>7890.81</v>
      </c>
      <c r="M186" s="5">
        <f t="shared" si="82"/>
        <v>3.0807515621886983E-2</v>
      </c>
      <c r="R186" s="4"/>
    </row>
    <row r="187" spans="1:18" ht="26.1" customHeight="1" x14ac:dyDescent="0.2">
      <c r="A187" s="6" t="s">
        <v>250</v>
      </c>
      <c r="B187" s="8" t="s">
        <v>24</v>
      </c>
      <c r="C187" s="6" t="s">
        <v>25</v>
      </c>
      <c r="D187" s="6" t="s">
        <v>26</v>
      </c>
      <c r="E187" s="7" t="s">
        <v>27</v>
      </c>
      <c r="F187" s="31">
        <v>43.66</v>
      </c>
      <c r="G187" s="9">
        <v>23.75</v>
      </c>
      <c r="H187" s="9">
        <v>7.31</v>
      </c>
      <c r="I187" s="15">
        <f t="shared" ref="I187:I189" si="115">G187+H187</f>
        <v>31.06</v>
      </c>
      <c r="J187" s="15">
        <f t="shared" ref="J187:J189" si="116">ROUND(G187*F187,2)</f>
        <v>1036.93</v>
      </c>
      <c r="K187" s="15">
        <f t="shared" ref="K187:K189" si="117">ROUND(H187*F187,2)</f>
        <v>319.14999999999998</v>
      </c>
      <c r="L187" s="15">
        <f t="shared" ref="L187:L189" si="118">K187+J187</f>
        <v>1356.08</v>
      </c>
      <c r="M187" s="16">
        <f t="shared" si="82"/>
        <v>5.2944445227458897E-3</v>
      </c>
      <c r="R187" s="15">
        <v>1356.08</v>
      </c>
    </row>
    <row r="188" spans="1:18" ht="39" customHeight="1" x14ac:dyDescent="0.2">
      <c r="A188" s="6" t="s">
        <v>251</v>
      </c>
      <c r="B188" s="8" t="s">
        <v>39</v>
      </c>
      <c r="C188" s="6" t="s">
        <v>25</v>
      </c>
      <c r="D188" s="6" t="s">
        <v>40</v>
      </c>
      <c r="E188" s="7" t="s">
        <v>27</v>
      </c>
      <c r="F188" s="31">
        <v>43.66</v>
      </c>
      <c r="G188" s="9">
        <v>18.399999999999999</v>
      </c>
      <c r="H188" s="9">
        <v>125.93</v>
      </c>
      <c r="I188" s="15">
        <f t="shared" si="115"/>
        <v>144.33000000000001</v>
      </c>
      <c r="J188" s="15">
        <f t="shared" si="116"/>
        <v>803.34</v>
      </c>
      <c r="K188" s="15">
        <f t="shared" si="117"/>
        <v>5498.1</v>
      </c>
      <c r="L188" s="15">
        <f t="shared" si="118"/>
        <v>6301.4400000000005</v>
      </c>
      <c r="M188" s="16">
        <f t="shared" si="82"/>
        <v>2.4602253918214165E-2</v>
      </c>
      <c r="R188" s="15">
        <v>6301.4400000000005</v>
      </c>
    </row>
    <row r="189" spans="1:18" ht="26.1" customHeight="1" x14ac:dyDescent="0.2">
      <c r="A189" s="6" t="s">
        <v>252</v>
      </c>
      <c r="B189" s="8" t="s">
        <v>42</v>
      </c>
      <c r="C189" s="6" t="s">
        <v>25</v>
      </c>
      <c r="D189" s="6" t="s">
        <v>43</v>
      </c>
      <c r="E189" s="7" t="s">
        <v>44</v>
      </c>
      <c r="F189" s="31">
        <v>15.44</v>
      </c>
      <c r="G189" s="9">
        <v>3.19</v>
      </c>
      <c r="H189" s="9">
        <v>11.92</v>
      </c>
      <c r="I189" s="15">
        <f t="shared" si="115"/>
        <v>15.11</v>
      </c>
      <c r="J189" s="15">
        <f t="shared" si="116"/>
        <v>49.25</v>
      </c>
      <c r="K189" s="15">
        <f t="shared" si="117"/>
        <v>184.04</v>
      </c>
      <c r="L189" s="15">
        <f t="shared" si="118"/>
        <v>233.29</v>
      </c>
      <c r="M189" s="16">
        <f t="shared" si="82"/>
        <v>9.1081718092692813E-4</v>
      </c>
      <c r="R189" s="15">
        <v>233.29</v>
      </c>
    </row>
    <row r="190" spans="1:18" ht="24" customHeight="1" x14ac:dyDescent="0.2">
      <c r="A190" s="3" t="s">
        <v>253</v>
      </c>
      <c r="B190" s="3"/>
      <c r="C190" s="3"/>
      <c r="D190" s="3" t="s">
        <v>254</v>
      </c>
      <c r="E190" s="3"/>
      <c r="F190" s="30"/>
      <c r="G190" s="3"/>
      <c r="H190" s="3"/>
      <c r="I190" s="3"/>
      <c r="J190" s="3"/>
      <c r="K190" s="3"/>
      <c r="L190" s="4">
        <f>SUM(L191:L197)</f>
        <v>39374.220000000008</v>
      </c>
      <c r="M190" s="5">
        <f t="shared" si="82"/>
        <v>0.15372590364609148</v>
      </c>
      <c r="R190" s="4"/>
    </row>
    <row r="191" spans="1:18" ht="26.1" customHeight="1" x14ac:dyDescent="0.2">
      <c r="A191" s="6" t="s">
        <v>255</v>
      </c>
      <c r="B191" s="8" t="s">
        <v>256</v>
      </c>
      <c r="C191" s="6" t="s">
        <v>25</v>
      </c>
      <c r="D191" s="6" t="s">
        <v>257</v>
      </c>
      <c r="E191" s="7" t="s">
        <v>92</v>
      </c>
      <c r="F191" s="31">
        <v>22.47</v>
      </c>
      <c r="G191" s="9">
        <v>207.56</v>
      </c>
      <c r="H191" s="9">
        <v>65.319999999999993</v>
      </c>
      <c r="I191" s="15">
        <f t="shared" ref="I191:I193" si="119">G191+H191</f>
        <v>272.88</v>
      </c>
      <c r="J191" s="15">
        <f t="shared" ref="J191:J193" si="120">ROUND(G191*F191,2)</f>
        <v>4663.87</v>
      </c>
      <c r="K191" s="15">
        <f t="shared" ref="K191:K193" si="121">ROUND(H191*F191,2)</f>
        <v>1467.74</v>
      </c>
      <c r="L191" s="15">
        <f t="shared" ref="L191:L193" si="122">K191+J191</f>
        <v>6131.61</v>
      </c>
      <c r="M191" s="16">
        <f t="shared" si="82"/>
        <v>2.3939199000143005E-2</v>
      </c>
      <c r="R191" s="15">
        <v>6131.61</v>
      </c>
    </row>
    <row r="192" spans="1:18" ht="39" customHeight="1" x14ac:dyDescent="0.2">
      <c r="A192" s="6" t="s">
        <v>258</v>
      </c>
      <c r="B192" s="8" t="s">
        <v>259</v>
      </c>
      <c r="C192" s="6" t="s">
        <v>25</v>
      </c>
      <c r="D192" s="6" t="s">
        <v>260</v>
      </c>
      <c r="E192" s="7" t="s">
        <v>27</v>
      </c>
      <c r="F192" s="31">
        <v>224.71</v>
      </c>
      <c r="G192" s="9">
        <v>9.34</v>
      </c>
      <c r="H192" s="9">
        <v>96.67</v>
      </c>
      <c r="I192" s="15">
        <f t="shared" si="119"/>
        <v>106.01</v>
      </c>
      <c r="J192" s="15">
        <f t="shared" si="120"/>
        <v>2098.79</v>
      </c>
      <c r="K192" s="15">
        <f t="shared" si="121"/>
        <v>21722.720000000001</v>
      </c>
      <c r="L192" s="15">
        <f t="shared" si="122"/>
        <v>23821.510000000002</v>
      </c>
      <c r="M192" s="16">
        <f t="shared" si="82"/>
        <v>9.3004589067781002E-2</v>
      </c>
      <c r="P192" s="18"/>
      <c r="R192" s="15">
        <v>23821.510000000002</v>
      </c>
    </row>
    <row r="193" spans="1:18" ht="51.95" customHeight="1" x14ac:dyDescent="0.2">
      <c r="A193" s="6" t="s">
        <v>261</v>
      </c>
      <c r="B193" s="8" t="s">
        <v>262</v>
      </c>
      <c r="C193" s="6" t="s">
        <v>25</v>
      </c>
      <c r="D193" s="6" t="s">
        <v>263</v>
      </c>
      <c r="E193" s="7" t="s">
        <v>44</v>
      </c>
      <c r="F193" s="31">
        <v>58</v>
      </c>
      <c r="G193" s="9">
        <v>10.48</v>
      </c>
      <c r="H193" s="9">
        <v>38.97</v>
      </c>
      <c r="I193" s="15">
        <f t="shared" si="119"/>
        <v>49.45</v>
      </c>
      <c r="J193" s="15">
        <f t="shared" si="120"/>
        <v>607.84</v>
      </c>
      <c r="K193" s="15">
        <f t="shared" si="121"/>
        <v>2260.2600000000002</v>
      </c>
      <c r="L193" s="15">
        <f t="shared" si="122"/>
        <v>2868.1000000000004</v>
      </c>
      <c r="M193" s="16">
        <f t="shared" si="82"/>
        <v>1.1197714246716631E-2</v>
      </c>
      <c r="R193" s="15">
        <v>2868.1000000000004</v>
      </c>
    </row>
    <row r="194" spans="1:18" ht="26.1" customHeight="1" x14ac:dyDescent="0.2">
      <c r="A194" s="6" t="s">
        <v>264</v>
      </c>
      <c r="B194" s="8" t="s">
        <v>46</v>
      </c>
      <c r="C194" s="6" t="s">
        <v>25</v>
      </c>
      <c r="D194" s="6" t="s">
        <v>47</v>
      </c>
      <c r="E194" s="7" t="s">
        <v>27</v>
      </c>
      <c r="F194" s="31">
        <v>214.67</v>
      </c>
      <c r="G194" s="9">
        <v>0.99</v>
      </c>
      <c r="H194" s="9">
        <v>2.58</v>
      </c>
      <c r="I194" s="15">
        <f t="shared" ref="I194:I197" si="123">G194+H194</f>
        <v>3.5700000000000003</v>
      </c>
      <c r="J194" s="15">
        <f t="shared" ref="J194:J197" si="124">ROUND(G194*F194,2)</f>
        <v>212.52</v>
      </c>
      <c r="K194" s="15">
        <f t="shared" ref="K194:K197" si="125">ROUND(H194*F194,2)</f>
        <v>553.85</v>
      </c>
      <c r="L194" s="15">
        <f t="shared" ref="L194:L197" si="126">K194+J194</f>
        <v>766.37</v>
      </c>
      <c r="M194" s="16">
        <f t="shared" si="82"/>
        <v>2.9920826565518021E-3</v>
      </c>
      <c r="R194" s="15">
        <v>766.37</v>
      </c>
    </row>
    <row r="195" spans="1:18" ht="26.1" customHeight="1" x14ac:dyDescent="0.2">
      <c r="A195" s="6" t="s">
        <v>265</v>
      </c>
      <c r="B195" s="8" t="s">
        <v>49</v>
      </c>
      <c r="C195" s="6" t="s">
        <v>25</v>
      </c>
      <c r="D195" s="6" t="s">
        <v>50</v>
      </c>
      <c r="E195" s="7" t="s">
        <v>27</v>
      </c>
      <c r="F195" s="31">
        <v>214.67</v>
      </c>
      <c r="G195" s="9">
        <v>5.81</v>
      </c>
      <c r="H195" s="9">
        <v>11.9</v>
      </c>
      <c r="I195" s="15">
        <f t="shared" si="123"/>
        <v>17.71</v>
      </c>
      <c r="J195" s="15">
        <f t="shared" si="124"/>
        <v>1247.23</v>
      </c>
      <c r="K195" s="15">
        <f t="shared" si="125"/>
        <v>2554.5700000000002</v>
      </c>
      <c r="L195" s="15">
        <f t="shared" si="126"/>
        <v>3801.8</v>
      </c>
      <c r="M195" s="16">
        <f t="shared" si="82"/>
        <v>1.484309125315271E-2</v>
      </c>
      <c r="R195" s="15">
        <v>3801.8</v>
      </c>
    </row>
    <row r="196" spans="1:18" ht="26.1" customHeight="1" x14ac:dyDescent="0.2">
      <c r="A196" s="6" t="s">
        <v>266</v>
      </c>
      <c r="B196" s="8" t="s">
        <v>267</v>
      </c>
      <c r="C196" s="6" t="s">
        <v>25</v>
      </c>
      <c r="D196" s="6" t="s">
        <v>268</v>
      </c>
      <c r="E196" s="7" t="s">
        <v>27</v>
      </c>
      <c r="F196" s="31">
        <v>47.92</v>
      </c>
      <c r="G196" s="9">
        <v>10.72</v>
      </c>
      <c r="H196" s="9">
        <v>10.65</v>
      </c>
      <c r="I196" s="15">
        <f t="shared" si="123"/>
        <v>21.37</v>
      </c>
      <c r="J196" s="15">
        <f t="shared" si="124"/>
        <v>513.70000000000005</v>
      </c>
      <c r="K196" s="15">
        <f t="shared" si="125"/>
        <v>510.35</v>
      </c>
      <c r="L196" s="15">
        <f t="shared" si="126"/>
        <v>1024.0500000000002</v>
      </c>
      <c r="M196" s="16">
        <f t="shared" si="82"/>
        <v>3.9981239407099354E-3</v>
      </c>
      <c r="R196" s="15">
        <v>1024.0500000000002</v>
      </c>
    </row>
    <row r="197" spans="1:18" ht="38.25" x14ac:dyDescent="0.2">
      <c r="A197" s="6" t="s">
        <v>269</v>
      </c>
      <c r="B197" s="8" t="s">
        <v>270</v>
      </c>
      <c r="C197" s="6" t="s">
        <v>25</v>
      </c>
      <c r="D197" s="6" t="s">
        <v>271</v>
      </c>
      <c r="E197" s="7" t="s">
        <v>27</v>
      </c>
      <c r="F197" s="31">
        <v>24.91</v>
      </c>
      <c r="G197" s="9">
        <v>25.65</v>
      </c>
      <c r="H197" s="9">
        <v>12.92</v>
      </c>
      <c r="I197" s="15">
        <f t="shared" si="123"/>
        <v>38.57</v>
      </c>
      <c r="J197" s="15">
        <f t="shared" si="124"/>
        <v>638.94000000000005</v>
      </c>
      <c r="K197" s="15">
        <f t="shared" si="125"/>
        <v>321.83999999999997</v>
      </c>
      <c r="L197" s="15">
        <f t="shared" si="126"/>
        <v>960.78</v>
      </c>
      <c r="M197" s="16">
        <f t="shared" si="82"/>
        <v>3.7511034810363665E-3</v>
      </c>
      <c r="R197" s="15">
        <v>960.78</v>
      </c>
    </row>
    <row r="198" spans="1:18" ht="24" customHeight="1" x14ac:dyDescent="0.2">
      <c r="A198" s="3" t="s">
        <v>272</v>
      </c>
      <c r="B198" s="3"/>
      <c r="C198" s="3"/>
      <c r="D198" s="3" t="s">
        <v>291</v>
      </c>
      <c r="E198" s="3"/>
      <c r="F198" s="30"/>
      <c r="G198" s="3"/>
      <c r="H198" s="3"/>
      <c r="I198" s="3"/>
      <c r="J198" s="3"/>
      <c r="K198" s="3"/>
      <c r="L198" s="4">
        <f>L199+L217</f>
        <v>64085.03</v>
      </c>
      <c r="M198" s="5">
        <f t="shared" si="82"/>
        <v>0.25020252202930954</v>
      </c>
      <c r="R198" s="4"/>
    </row>
    <row r="199" spans="1:18" ht="24" customHeight="1" x14ac:dyDescent="0.2">
      <c r="A199" s="3" t="s">
        <v>292</v>
      </c>
      <c r="B199" s="3"/>
      <c r="C199" s="3"/>
      <c r="D199" s="3" t="s">
        <v>285</v>
      </c>
      <c r="E199" s="3"/>
      <c r="F199" s="30"/>
      <c r="G199" s="3"/>
      <c r="H199" s="3"/>
      <c r="I199" s="3"/>
      <c r="J199" s="3"/>
      <c r="K199" s="3"/>
      <c r="L199" s="4">
        <f>SUM(L200:L216)</f>
        <v>49033.47</v>
      </c>
      <c r="M199" s="5">
        <f t="shared" si="82"/>
        <v>0.19143781094974111</v>
      </c>
      <c r="R199" s="4"/>
    </row>
    <row r="200" spans="1:18" ht="24" customHeight="1" x14ac:dyDescent="0.2">
      <c r="A200" s="6" t="s">
        <v>293</v>
      </c>
      <c r="B200" s="8" t="s">
        <v>24</v>
      </c>
      <c r="C200" s="6" t="s">
        <v>25</v>
      </c>
      <c r="D200" s="6" t="s">
        <v>26</v>
      </c>
      <c r="E200" s="7" t="s">
        <v>27</v>
      </c>
      <c r="F200" s="31">
        <v>71.260000000000005</v>
      </c>
      <c r="G200" s="9">
        <v>23.75</v>
      </c>
      <c r="H200" s="9">
        <v>7.31</v>
      </c>
      <c r="I200" s="15">
        <f t="shared" ref="I200:I201" si="127">G200+H200</f>
        <v>31.06</v>
      </c>
      <c r="J200" s="15">
        <f t="shared" ref="J200:J201" si="128">ROUND(G200*F200,2)</f>
        <v>1692.43</v>
      </c>
      <c r="K200" s="15">
        <f t="shared" ref="K200:K201" si="129">ROUND(H200*F200,2)</f>
        <v>520.91</v>
      </c>
      <c r="L200" s="15">
        <f t="shared" ref="L200:L201" si="130">K200+J200</f>
        <v>2213.34</v>
      </c>
      <c r="M200" s="16">
        <f t="shared" si="82"/>
        <v>8.641382396299916E-3</v>
      </c>
      <c r="R200" s="15">
        <v>2213.34</v>
      </c>
    </row>
    <row r="201" spans="1:18" ht="24" customHeight="1" x14ac:dyDescent="0.2">
      <c r="A201" s="6" t="s">
        <v>294</v>
      </c>
      <c r="B201" s="8" t="s">
        <v>29</v>
      </c>
      <c r="C201" s="6" t="s">
        <v>25</v>
      </c>
      <c r="D201" s="6" t="s">
        <v>30</v>
      </c>
      <c r="E201" s="7" t="s">
        <v>27</v>
      </c>
      <c r="F201" s="31">
        <v>1.7</v>
      </c>
      <c r="G201" s="9">
        <v>9.94</v>
      </c>
      <c r="H201" s="9">
        <v>3.03</v>
      </c>
      <c r="I201" s="15">
        <f t="shared" si="127"/>
        <v>12.969999999999999</v>
      </c>
      <c r="J201" s="15">
        <f t="shared" si="128"/>
        <v>16.899999999999999</v>
      </c>
      <c r="K201" s="15">
        <f t="shared" si="129"/>
        <v>5.15</v>
      </c>
      <c r="L201" s="15">
        <f t="shared" si="130"/>
        <v>22.049999999999997</v>
      </c>
      <c r="M201" s="16">
        <f t="shared" si="82"/>
        <v>8.6088211408284806E-5</v>
      </c>
      <c r="R201" s="15">
        <v>22.049999999999997</v>
      </c>
    </row>
    <row r="202" spans="1:18" ht="24" customHeight="1" x14ac:dyDescent="0.2">
      <c r="A202" s="6" t="s">
        <v>295</v>
      </c>
      <c r="B202" s="8" t="s">
        <v>32</v>
      </c>
      <c r="C202" s="6" t="s">
        <v>25</v>
      </c>
      <c r="D202" s="6" t="s">
        <v>33</v>
      </c>
      <c r="E202" s="7" t="s">
        <v>34</v>
      </c>
      <c r="F202" s="31">
        <v>5</v>
      </c>
      <c r="G202" s="9">
        <v>1.92</v>
      </c>
      <c r="H202" s="9">
        <v>0.56999999999999995</v>
      </c>
      <c r="I202" s="15">
        <f t="shared" ref="I202:I216" si="131">G202+H202</f>
        <v>2.4899999999999998</v>
      </c>
      <c r="J202" s="15">
        <f t="shared" ref="J202:J216" si="132">ROUND(G202*F202,2)</f>
        <v>9.6</v>
      </c>
      <c r="K202" s="15">
        <f t="shared" ref="K202:K216" si="133">ROUND(H202*F202,2)</f>
        <v>2.85</v>
      </c>
      <c r="L202" s="15">
        <f t="shared" ref="L202:L216" si="134">K202+J202</f>
        <v>12.45</v>
      </c>
      <c r="M202" s="16">
        <f t="shared" si="82"/>
        <v>4.8607629570664214E-5</v>
      </c>
      <c r="R202" s="15">
        <v>12.45</v>
      </c>
    </row>
    <row r="203" spans="1:18" ht="24" customHeight="1" x14ac:dyDescent="0.2">
      <c r="A203" s="6" t="s">
        <v>296</v>
      </c>
      <c r="B203" s="8" t="s">
        <v>36</v>
      </c>
      <c r="C203" s="6" t="s">
        <v>25</v>
      </c>
      <c r="D203" s="6" t="s">
        <v>37</v>
      </c>
      <c r="E203" s="7" t="s">
        <v>27</v>
      </c>
      <c r="F203" s="31">
        <v>57.82</v>
      </c>
      <c r="G203" s="9">
        <v>9.77</v>
      </c>
      <c r="H203" s="9">
        <v>2.86</v>
      </c>
      <c r="I203" s="15">
        <f t="shared" si="131"/>
        <v>12.629999999999999</v>
      </c>
      <c r="J203" s="15">
        <f t="shared" si="132"/>
        <v>564.9</v>
      </c>
      <c r="K203" s="15">
        <f t="shared" si="133"/>
        <v>165.37</v>
      </c>
      <c r="L203" s="15">
        <f t="shared" si="134"/>
        <v>730.27</v>
      </c>
      <c r="M203" s="16">
        <f t="shared" si="82"/>
        <v>2.8511400519332496E-3</v>
      </c>
      <c r="R203" s="15">
        <v>730.27</v>
      </c>
    </row>
    <row r="204" spans="1:18" ht="24" customHeight="1" x14ac:dyDescent="0.2">
      <c r="A204" s="6" t="s">
        <v>297</v>
      </c>
      <c r="B204" s="8" t="s">
        <v>98</v>
      </c>
      <c r="C204" s="6" t="s">
        <v>25</v>
      </c>
      <c r="D204" s="6" t="s">
        <v>99</v>
      </c>
      <c r="E204" s="7" t="s">
        <v>27</v>
      </c>
      <c r="F204" s="31">
        <v>41.77</v>
      </c>
      <c r="G204" s="9">
        <v>40.08</v>
      </c>
      <c r="H204" s="9">
        <v>65.099999999999994</v>
      </c>
      <c r="I204" s="15">
        <f t="shared" si="131"/>
        <v>105.17999999999999</v>
      </c>
      <c r="J204" s="15">
        <f t="shared" si="132"/>
        <v>1674.14</v>
      </c>
      <c r="K204" s="15">
        <f t="shared" si="133"/>
        <v>2719.23</v>
      </c>
      <c r="L204" s="15">
        <f t="shared" si="134"/>
        <v>4393.37</v>
      </c>
      <c r="M204" s="16">
        <f t="shared" ref="M204:M228" si="135">L204/L$229</f>
        <v>1.7152714982077835E-2</v>
      </c>
      <c r="R204" s="15">
        <v>4393.37</v>
      </c>
    </row>
    <row r="205" spans="1:18" ht="24" customHeight="1" x14ac:dyDescent="0.2">
      <c r="A205" s="6" t="s">
        <v>298</v>
      </c>
      <c r="B205" s="8" t="s">
        <v>101</v>
      </c>
      <c r="C205" s="6" t="s">
        <v>25</v>
      </c>
      <c r="D205" s="6" t="s">
        <v>102</v>
      </c>
      <c r="E205" s="7" t="s">
        <v>27</v>
      </c>
      <c r="F205" s="31">
        <v>83.54</v>
      </c>
      <c r="G205" s="9">
        <v>35.299999999999997</v>
      </c>
      <c r="H205" s="9">
        <v>22.03</v>
      </c>
      <c r="I205" s="15">
        <f t="shared" si="131"/>
        <v>57.33</v>
      </c>
      <c r="J205" s="15">
        <f t="shared" si="132"/>
        <v>2948.96</v>
      </c>
      <c r="K205" s="15">
        <f t="shared" si="133"/>
        <v>1840.39</v>
      </c>
      <c r="L205" s="15">
        <f t="shared" si="134"/>
        <v>4789.3500000000004</v>
      </c>
      <c r="M205" s="16">
        <f t="shared" si="135"/>
        <v>1.8698710898334192E-2</v>
      </c>
      <c r="R205" s="15">
        <v>4789.3500000000004</v>
      </c>
    </row>
    <row r="206" spans="1:18" ht="24" customHeight="1" x14ac:dyDescent="0.2">
      <c r="A206" s="6" t="s">
        <v>299</v>
      </c>
      <c r="B206" s="8" t="s">
        <v>104</v>
      </c>
      <c r="C206" s="6" t="s">
        <v>25</v>
      </c>
      <c r="D206" s="6" t="s">
        <v>105</v>
      </c>
      <c r="E206" s="7" t="s">
        <v>27</v>
      </c>
      <c r="F206" s="31">
        <v>83.54</v>
      </c>
      <c r="G206" s="9">
        <v>15.87</v>
      </c>
      <c r="H206" s="9">
        <v>15.7</v>
      </c>
      <c r="I206" s="15">
        <f t="shared" si="131"/>
        <v>31.57</v>
      </c>
      <c r="J206" s="15">
        <f t="shared" si="132"/>
        <v>1325.78</v>
      </c>
      <c r="K206" s="15">
        <f t="shared" si="133"/>
        <v>1311.58</v>
      </c>
      <c r="L206" s="15">
        <f t="shared" si="134"/>
        <v>2637.3599999999997</v>
      </c>
      <c r="M206" s="16">
        <f t="shared" si="135"/>
        <v>1.0296852845340319E-2</v>
      </c>
      <c r="R206" s="15">
        <v>2637.3599999999997</v>
      </c>
    </row>
    <row r="207" spans="1:18" ht="24" customHeight="1" x14ac:dyDescent="0.2">
      <c r="A207" s="6" t="s">
        <v>300</v>
      </c>
      <c r="B207" s="8" t="s">
        <v>107</v>
      </c>
      <c r="C207" s="6" t="s">
        <v>25</v>
      </c>
      <c r="D207" s="6" t="s">
        <v>108</v>
      </c>
      <c r="E207" s="7" t="s">
        <v>27</v>
      </c>
      <c r="F207" s="31">
        <v>83.54</v>
      </c>
      <c r="G207" s="9">
        <v>24.23</v>
      </c>
      <c r="H207" s="9">
        <v>9.42</v>
      </c>
      <c r="I207" s="15">
        <f t="shared" si="131"/>
        <v>33.65</v>
      </c>
      <c r="J207" s="15">
        <f t="shared" si="132"/>
        <v>2024.17</v>
      </c>
      <c r="K207" s="15">
        <f t="shared" si="133"/>
        <v>786.95</v>
      </c>
      <c r="L207" s="15">
        <f t="shared" si="134"/>
        <v>2811.12</v>
      </c>
      <c r="M207" s="16">
        <f t="shared" si="135"/>
        <v>1.0975251376601252E-2</v>
      </c>
      <c r="R207" s="15">
        <v>2811.12</v>
      </c>
    </row>
    <row r="208" spans="1:18" ht="24" customHeight="1" x14ac:dyDescent="0.2">
      <c r="A208" s="6" t="s">
        <v>301</v>
      </c>
      <c r="B208" s="8" t="s">
        <v>39</v>
      </c>
      <c r="C208" s="6" t="s">
        <v>25</v>
      </c>
      <c r="D208" s="6" t="s">
        <v>40</v>
      </c>
      <c r="E208" s="7" t="s">
        <v>27</v>
      </c>
      <c r="F208" s="31">
        <v>57.82</v>
      </c>
      <c r="G208" s="9">
        <v>18.399999999999999</v>
      </c>
      <c r="H208" s="9">
        <v>125.93</v>
      </c>
      <c r="I208" s="15">
        <f t="shared" si="131"/>
        <v>144.33000000000001</v>
      </c>
      <c r="J208" s="15">
        <f t="shared" si="132"/>
        <v>1063.8900000000001</v>
      </c>
      <c r="K208" s="15">
        <f t="shared" si="133"/>
        <v>7281.27</v>
      </c>
      <c r="L208" s="15">
        <f t="shared" si="134"/>
        <v>8345.16</v>
      </c>
      <c r="M208" s="16">
        <f t="shared" si="135"/>
        <v>3.258140128417062E-2</v>
      </c>
      <c r="R208" s="15">
        <v>8345.16</v>
      </c>
    </row>
    <row r="209" spans="1:18" ht="24" customHeight="1" x14ac:dyDescent="0.2">
      <c r="A209" s="6" t="s">
        <v>302</v>
      </c>
      <c r="B209" s="8" t="s">
        <v>42</v>
      </c>
      <c r="C209" s="6" t="s">
        <v>25</v>
      </c>
      <c r="D209" s="6" t="s">
        <v>43</v>
      </c>
      <c r="E209" s="7" t="s">
        <v>44</v>
      </c>
      <c r="F209" s="31">
        <v>64.27</v>
      </c>
      <c r="G209" s="9">
        <v>3.19</v>
      </c>
      <c r="H209" s="9">
        <v>11.92</v>
      </c>
      <c r="I209" s="15">
        <f t="shared" si="131"/>
        <v>15.11</v>
      </c>
      <c r="J209" s="15">
        <f t="shared" si="132"/>
        <v>205.02</v>
      </c>
      <c r="K209" s="15">
        <f t="shared" si="133"/>
        <v>766.1</v>
      </c>
      <c r="L209" s="15">
        <f t="shared" si="134"/>
        <v>971.12</v>
      </c>
      <c r="M209" s="16">
        <f t="shared" si="135"/>
        <v>3.7914731910573042E-3</v>
      </c>
      <c r="R209" s="15">
        <v>971.12</v>
      </c>
    </row>
    <row r="210" spans="1:18" ht="24" customHeight="1" x14ac:dyDescent="0.2">
      <c r="A210" s="6" t="s">
        <v>303</v>
      </c>
      <c r="B210" s="8" t="s">
        <v>75</v>
      </c>
      <c r="C210" s="6" t="s">
        <v>25</v>
      </c>
      <c r="D210" s="6" t="s">
        <v>76</v>
      </c>
      <c r="E210" s="7" t="s">
        <v>27</v>
      </c>
      <c r="F210" s="31">
        <v>13.54</v>
      </c>
      <c r="G210" s="9">
        <v>26.65</v>
      </c>
      <c r="H210" s="9">
        <v>57.76</v>
      </c>
      <c r="I210" s="15">
        <f t="shared" si="131"/>
        <v>84.41</v>
      </c>
      <c r="J210" s="15">
        <f t="shared" si="132"/>
        <v>360.84</v>
      </c>
      <c r="K210" s="15">
        <f t="shared" si="133"/>
        <v>782.07</v>
      </c>
      <c r="L210" s="15">
        <f t="shared" si="134"/>
        <v>1142.9100000000001</v>
      </c>
      <c r="M210" s="16">
        <f t="shared" si="135"/>
        <v>4.4621803945869756E-3</v>
      </c>
      <c r="R210" s="15">
        <v>1142.9100000000001</v>
      </c>
    </row>
    <row r="211" spans="1:18" ht="24" customHeight="1" x14ac:dyDescent="0.2">
      <c r="A211" s="6" t="s">
        <v>304</v>
      </c>
      <c r="B211" s="8" t="s">
        <v>46</v>
      </c>
      <c r="C211" s="6" t="s">
        <v>25</v>
      </c>
      <c r="D211" s="6" t="s">
        <v>47</v>
      </c>
      <c r="E211" s="7" t="s">
        <v>27</v>
      </c>
      <c r="F211" s="31">
        <v>161.80000000000001</v>
      </c>
      <c r="G211" s="9">
        <v>0.99</v>
      </c>
      <c r="H211" s="9">
        <v>2.58</v>
      </c>
      <c r="I211" s="15">
        <f t="shared" si="131"/>
        <v>3.5700000000000003</v>
      </c>
      <c r="J211" s="15">
        <f t="shared" si="132"/>
        <v>160.18</v>
      </c>
      <c r="K211" s="15">
        <f t="shared" si="133"/>
        <v>417.44</v>
      </c>
      <c r="L211" s="15">
        <f t="shared" si="134"/>
        <v>577.62</v>
      </c>
      <c r="M211" s="16">
        <f t="shared" si="135"/>
        <v>2.2551597584423346E-3</v>
      </c>
      <c r="R211" s="15">
        <v>577.62</v>
      </c>
    </row>
    <row r="212" spans="1:18" ht="24" customHeight="1" x14ac:dyDescent="0.2">
      <c r="A212" s="6" t="s">
        <v>305</v>
      </c>
      <c r="B212" s="8" t="s">
        <v>49</v>
      </c>
      <c r="C212" s="6" t="s">
        <v>25</v>
      </c>
      <c r="D212" s="6" t="s">
        <v>50</v>
      </c>
      <c r="E212" s="7" t="s">
        <v>27</v>
      </c>
      <c r="F212" s="31">
        <v>161.80000000000001</v>
      </c>
      <c r="G212" s="9">
        <v>5.81</v>
      </c>
      <c r="H212" s="9">
        <v>11.9</v>
      </c>
      <c r="I212" s="15">
        <f t="shared" si="131"/>
        <v>17.71</v>
      </c>
      <c r="J212" s="15">
        <f t="shared" si="132"/>
        <v>940.06</v>
      </c>
      <c r="K212" s="15">
        <f t="shared" si="133"/>
        <v>1925.42</v>
      </c>
      <c r="L212" s="15">
        <f t="shared" si="134"/>
        <v>2865.48</v>
      </c>
      <c r="M212" s="16">
        <f t="shared" si="135"/>
        <v>1.118748517125678E-2</v>
      </c>
      <c r="R212" s="15">
        <v>2865.48</v>
      </c>
    </row>
    <row r="213" spans="1:18" ht="24" customHeight="1" x14ac:dyDescent="0.2">
      <c r="A213" s="6" t="s">
        <v>306</v>
      </c>
      <c r="B213" s="8" t="s">
        <v>52</v>
      </c>
      <c r="C213" s="6" t="s">
        <v>25</v>
      </c>
      <c r="D213" s="6" t="s">
        <v>53</v>
      </c>
      <c r="E213" s="7" t="s">
        <v>27</v>
      </c>
      <c r="F213" s="31">
        <v>57.82</v>
      </c>
      <c r="G213" s="9">
        <v>25.21</v>
      </c>
      <c r="H213" s="9">
        <v>70.31</v>
      </c>
      <c r="I213" s="15">
        <f t="shared" si="131"/>
        <v>95.52000000000001</v>
      </c>
      <c r="J213" s="15">
        <f t="shared" si="132"/>
        <v>1457.64</v>
      </c>
      <c r="K213" s="15">
        <f t="shared" si="133"/>
        <v>4065.32</v>
      </c>
      <c r="L213" s="15">
        <f t="shared" si="134"/>
        <v>5522.96</v>
      </c>
      <c r="M213" s="16">
        <f t="shared" si="135"/>
        <v>2.1562891069365112E-2</v>
      </c>
      <c r="R213" s="15">
        <v>5522.96</v>
      </c>
    </row>
    <row r="214" spans="1:18" ht="24" customHeight="1" x14ac:dyDescent="0.2">
      <c r="A214" s="6" t="s">
        <v>307</v>
      </c>
      <c r="B214" s="8" t="s">
        <v>55</v>
      </c>
      <c r="C214" s="6" t="s">
        <v>25</v>
      </c>
      <c r="D214" s="6" t="s">
        <v>56</v>
      </c>
      <c r="E214" s="7" t="s">
        <v>44</v>
      </c>
      <c r="F214" s="31">
        <v>77.959999999999994</v>
      </c>
      <c r="G214" s="9">
        <v>7.65</v>
      </c>
      <c r="H214" s="9">
        <v>11.08</v>
      </c>
      <c r="I214" s="15">
        <f t="shared" si="131"/>
        <v>18.73</v>
      </c>
      <c r="J214" s="15">
        <f t="shared" si="132"/>
        <v>596.39</v>
      </c>
      <c r="K214" s="15">
        <f t="shared" si="133"/>
        <v>863.8</v>
      </c>
      <c r="L214" s="15">
        <f t="shared" si="134"/>
        <v>1460.19</v>
      </c>
      <c r="M214" s="16">
        <f t="shared" si="135"/>
        <v>5.700913624320336E-3</v>
      </c>
      <c r="R214" s="15">
        <v>1460.19</v>
      </c>
    </row>
    <row r="215" spans="1:18" ht="24" customHeight="1" x14ac:dyDescent="0.2">
      <c r="A215" s="6" t="s">
        <v>308</v>
      </c>
      <c r="B215" s="8" t="s">
        <v>58</v>
      </c>
      <c r="C215" s="6" t="s">
        <v>25</v>
      </c>
      <c r="D215" s="6" t="s">
        <v>59</v>
      </c>
      <c r="E215" s="7" t="s">
        <v>34</v>
      </c>
      <c r="F215" s="31">
        <v>4</v>
      </c>
      <c r="G215" s="9">
        <v>20.93</v>
      </c>
      <c r="H215" s="9">
        <v>1285.8</v>
      </c>
      <c r="I215" s="15">
        <f t="shared" si="131"/>
        <v>1306.73</v>
      </c>
      <c r="J215" s="15">
        <f t="shared" si="132"/>
        <v>83.72</v>
      </c>
      <c r="K215" s="15">
        <f t="shared" si="133"/>
        <v>5143.2</v>
      </c>
      <c r="L215" s="15">
        <f t="shared" si="134"/>
        <v>5226.92</v>
      </c>
      <c r="M215" s="16">
        <f t="shared" si="135"/>
        <v>2.0407083626947486E-2</v>
      </c>
      <c r="R215" s="15">
        <v>5226.92</v>
      </c>
    </row>
    <row r="216" spans="1:18" ht="24" customHeight="1" x14ac:dyDescent="0.2">
      <c r="A216" s="6" t="s">
        <v>309</v>
      </c>
      <c r="B216" s="8" t="s">
        <v>61</v>
      </c>
      <c r="C216" s="6" t="s">
        <v>62</v>
      </c>
      <c r="D216" s="6" t="s">
        <v>63</v>
      </c>
      <c r="E216" s="7" t="s">
        <v>34</v>
      </c>
      <c r="F216" s="31">
        <v>12</v>
      </c>
      <c r="G216" s="9">
        <v>60.93</v>
      </c>
      <c r="H216" s="9">
        <v>381.72</v>
      </c>
      <c r="I216" s="15">
        <f t="shared" si="131"/>
        <v>442.65000000000003</v>
      </c>
      <c r="J216" s="15">
        <f t="shared" si="132"/>
        <v>731.16</v>
      </c>
      <c r="K216" s="15">
        <f t="shared" si="133"/>
        <v>4580.6400000000003</v>
      </c>
      <c r="L216" s="15">
        <f t="shared" si="134"/>
        <v>5311.8</v>
      </c>
      <c r="M216" s="16">
        <f t="shared" si="135"/>
        <v>2.073847443802845E-2</v>
      </c>
      <c r="R216" s="15">
        <v>5311.8</v>
      </c>
    </row>
    <row r="217" spans="1:18" ht="24" customHeight="1" x14ac:dyDescent="0.2">
      <c r="A217" s="3" t="s">
        <v>310</v>
      </c>
      <c r="B217" s="3"/>
      <c r="C217" s="3"/>
      <c r="D217" s="3" t="s">
        <v>311</v>
      </c>
      <c r="E217" s="3"/>
      <c r="F217" s="30"/>
      <c r="G217" s="3"/>
      <c r="H217" s="3"/>
      <c r="I217" s="3"/>
      <c r="J217" s="3"/>
      <c r="K217" s="3"/>
      <c r="L217" s="4">
        <f>SUM(L218:L225)</f>
        <v>15051.56</v>
      </c>
      <c r="M217" s="5">
        <f t="shared" si="135"/>
        <v>5.8764711079568412E-2</v>
      </c>
      <c r="R217" s="4"/>
    </row>
    <row r="218" spans="1:18" ht="24" customHeight="1" x14ac:dyDescent="0.2">
      <c r="A218" s="6" t="s">
        <v>312</v>
      </c>
      <c r="B218" s="8" t="s">
        <v>273</v>
      </c>
      <c r="C218" s="6" t="s">
        <v>25</v>
      </c>
      <c r="D218" s="6" t="s">
        <v>274</v>
      </c>
      <c r="E218" s="7" t="s">
        <v>27</v>
      </c>
      <c r="F218" s="31">
        <v>72</v>
      </c>
      <c r="G218" s="9">
        <v>3.7</v>
      </c>
      <c r="H218" s="9">
        <v>1.1299999999999999</v>
      </c>
      <c r="I218" s="15">
        <f t="shared" ref="I218:I219" si="136">G218+H218</f>
        <v>4.83</v>
      </c>
      <c r="J218" s="15">
        <f t="shared" ref="J218:J219" si="137">ROUND(G218*F218,2)</f>
        <v>266.39999999999998</v>
      </c>
      <c r="K218" s="15">
        <f t="shared" ref="K218:K219" si="138">ROUND(H218*F218,2)</f>
        <v>81.36</v>
      </c>
      <c r="L218" s="15">
        <f t="shared" ref="L218:L219" si="139">K218+J218</f>
        <v>347.76</v>
      </c>
      <c r="M218" s="16">
        <f t="shared" si="135"/>
        <v>1.3577340770678063E-3</v>
      </c>
      <c r="R218" s="15">
        <v>347.76</v>
      </c>
    </row>
    <row r="219" spans="1:18" ht="24" customHeight="1" x14ac:dyDescent="0.2">
      <c r="A219" s="6" t="s">
        <v>313</v>
      </c>
      <c r="B219" s="8" t="s">
        <v>275</v>
      </c>
      <c r="C219" s="6" t="s">
        <v>25</v>
      </c>
      <c r="D219" s="6" t="s">
        <v>276</v>
      </c>
      <c r="E219" s="7" t="s">
        <v>27</v>
      </c>
      <c r="F219" s="31">
        <v>72</v>
      </c>
      <c r="G219" s="9">
        <v>7.98</v>
      </c>
      <c r="H219" s="9">
        <v>2.44</v>
      </c>
      <c r="I219" s="15">
        <f t="shared" si="136"/>
        <v>10.42</v>
      </c>
      <c r="J219" s="15">
        <f t="shared" si="137"/>
        <v>574.55999999999995</v>
      </c>
      <c r="K219" s="15">
        <f t="shared" si="138"/>
        <v>175.68</v>
      </c>
      <c r="L219" s="15">
        <f t="shared" si="139"/>
        <v>750.24</v>
      </c>
      <c r="M219" s="16">
        <f t="shared" si="135"/>
        <v>2.9291074706100499E-3</v>
      </c>
      <c r="R219" s="15">
        <v>750.24</v>
      </c>
    </row>
    <row r="220" spans="1:18" ht="24" customHeight="1" x14ac:dyDescent="0.2">
      <c r="A220" s="6" t="s">
        <v>314</v>
      </c>
      <c r="B220" s="8" t="s">
        <v>277</v>
      </c>
      <c r="C220" s="6" t="s">
        <v>25</v>
      </c>
      <c r="D220" s="6" t="s">
        <v>278</v>
      </c>
      <c r="E220" s="7" t="s">
        <v>27</v>
      </c>
      <c r="F220" s="31">
        <v>72</v>
      </c>
      <c r="G220" s="9">
        <v>39.340000000000003</v>
      </c>
      <c r="H220" s="9">
        <v>51.18</v>
      </c>
      <c r="I220" s="15">
        <f t="shared" ref="I220:I225" si="140">G220+H220</f>
        <v>90.52000000000001</v>
      </c>
      <c r="J220" s="15">
        <f t="shared" ref="J220:J225" si="141">ROUND(G220*F220,2)</f>
        <v>2832.48</v>
      </c>
      <c r="K220" s="15">
        <f t="shared" ref="K220:K225" si="142">ROUND(H220*F220,2)</f>
        <v>3684.96</v>
      </c>
      <c r="L220" s="15">
        <f t="shared" ref="L220:L225" si="143">K220+J220</f>
        <v>6517.4400000000005</v>
      </c>
      <c r="M220" s="16">
        <f t="shared" si="135"/>
        <v>2.5445567009560629E-2</v>
      </c>
      <c r="R220" s="15">
        <v>7957.4400000000005</v>
      </c>
    </row>
    <row r="221" spans="1:18" ht="24" customHeight="1" x14ac:dyDescent="0.2">
      <c r="A221" s="6" t="s">
        <v>315</v>
      </c>
      <c r="B221" s="8" t="s">
        <v>279</v>
      </c>
      <c r="C221" s="6" t="s">
        <v>25</v>
      </c>
      <c r="D221" s="6" t="s">
        <v>280</v>
      </c>
      <c r="E221" s="7" t="s">
        <v>27</v>
      </c>
      <c r="F221" s="31">
        <v>72</v>
      </c>
      <c r="G221" s="9">
        <v>7.01</v>
      </c>
      <c r="H221" s="9">
        <v>43.69</v>
      </c>
      <c r="I221" s="15">
        <f t="shared" si="140"/>
        <v>50.699999999999996</v>
      </c>
      <c r="J221" s="15">
        <f t="shared" si="141"/>
        <v>504.72</v>
      </c>
      <c r="K221" s="15">
        <f t="shared" si="142"/>
        <v>3145.68</v>
      </c>
      <c r="L221" s="15">
        <f t="shared" si="143"/>
        <v>3650.3999999999996</v>
      </c>
      <c r="M221" s="16">
        <f t="shared" si="135"/>
        <v>1.4251991243755232E-2</v>
      </c>
      <c r="R221" s="15">
        <v>4370.3999999999996</v>
      </c>
    </row>
    <row r="222" spans="1:18" ht="24" customHeight="1" x14ac:dyDescent="0.2">
      <c r="A222" s="6" t="s">
        <v>316</v>
      </c>
      <c r="B222" s="8" t="s">
        <v>281</v>
      </c>
      <c r="C222" s="6" t="s">
        <v>25</v>
      </c>
      <c r="D222" s="6" t="s">
        <v>282</v>
      </c>
      <c r="E222" s="7" t="s">
        <v>44</v>
      </c>
      <c r="F222" s="31">
        <v>10.6</v>
      </c>
      <c r="G222" s="9">
        <v>7.62</v>
      </c>
      <c r="H222" s="9">
        <v>73.47</v>
      </c>
      <c r="I222" s="15">
        <f t="shared" si="140"/>
        <v>81.09</v>
      </c>
      <c r="J222" s="15">
        <f t="shared" si="141"/>
        <v>80.77</v>
      </c>
      <c r="K222" s="15">
        <f t="shared" si="142"/>
        <v>778.78</v>
      </c>
      <c r="L222" s="15">
        <f t="shared" si="143"/>
        <v>859.55</v>
      </c>
      <c r="M222" s="16">
        <f t="shared" si="135"/>
        <v>3.3558785540132069E-3</v>
      </c>
      <c r="R222" s="15">
        <v>859.55</v>
      </c>
    </row>
    <row r="223" spans="1:18" ht="24" customHeight="1" x14ac:dyDescent="0.2">
      <c r="A223" s="6" t="s">
        <v>317</v>
      </c>
      <c r="B223" s="8" t="s">
        <v>283</v>
      </c>
      <c r="C223" s="6" t="s">
        <v>25</v>
      </c>
      <c r="D223" s="6" t="s">
        <v>284</v>
      </c>
      <c r="E223" s="7" t="s">
        <v>44</v>
      </c>
      <c r="F223" s="31">
        <v>10.6</v>
      </c>
      <c r="G223" s="9">
        <v>17.22</v>
      </c>
      <c r="H223" s="9">
        <v>106.2</v>
      </c>
      <c r="I223" s="15">
        <f t="shared" si="140"/>
        <v>123.42</v>
      </c>
      <c r="J223" s="15">
        <f t="shared" si="141"/>
        <v>182.53</v>
      </c>
      <c r="K223" s="15">
        <f t="shared" si="142"/>
        <v>1125.72</v>
      </c>
      <c r="L223" s="15">
        <f t="shared" si="143"/>
        <v>1308.25</v>
      </c>
      <c r="M223" s="16">
        <f t="shared" si="135"/>
        <v>5.1077053321944947E-3</v>
      </c>
      <c r="R223" s="15">
        <v>1308.25</v>
      </c>
    </row>
    <row r="224" spans="1:18" ht="24" customHeight="1" x14ac:dyDescent="0.2">
      <c r="A224" s="6" t="s">
        <v>318</v>
      </c>
      <c r="B224" s="8" t="s">
        <v>46</v>
      </c>
      <c r="C224" s="6" t="s">
        <v>25</v>
      </c>
      <c r="D224" s="6" t="s">
        <v>47</v>
      </c>
      <c r="E224" s="7" t="s">
        <v>27</v>
      </c>
      <c r="F224" s="31">
        <v>76.03</v>
      </c>
      <c r="G224" s="9">
        <v>0.99</v>
      </c>
      <c r="H224" s="9">
        <v>2.58</v>
      </c>
      <c r="I224" s="15">
        <f t="shared" si="140"/>
        <v>3.5700000000000003</v>
      </c>
      <c r="J224" s="15">
        <f t="shared" si="141"/>
        <v>75.27</v>
      </c>
      <c r="K224" s="15">
        <f t="shared" si="142"/>
        <v>196.16</v>
      </c>
      <c r="L224" s="15">
        <f t="shared" si="143"/>
        <v>271.43</v>
      </c>
      <c r="M224" s="16">
        <f t="shared" si="135"/>
        <v>1.059724409185975E-3</v>
      </c>
      <c r="R224" s="15">
        <v>271.43</v>
      </c>
    </row>
    <row r="225" spans="1:18" ht="24" customHeight="1" x14ac:dyDescent="0.2">
      <c r="A225" s="6" t="s">
        <v>319</v>
      </c>
      <c r="B225" s="8" t="s">
        <v>49</v>
      </c>
      <c r="C225" s="6" t="s">
        <v>25</v>
      </c>
      <c r="D225" s="6" t="s">
        <v>50</v>
      </c>
      <c r="E225" s="7" t="s">
        <v>27</v>
      </c>
      <c r="F225" s="31">
        <v>76.03</v>
      </c>
      <c r="G225" s="9">
        <v>5.81</v>
      </c>
      <c r="H225" s="9">
        <v>11.9</v>
      </c>
      <c r="I225" s="15">
        <f t="shared" si="140"/>
        <v>17.71</v>
      </c>
      <c r="J225" s="15">
        <f t="shared" si="141"/>
        <v>441.73</v>
      </c>
      <c r="K225" s="15">
        <f t="shared" si="142"/>
        <v>904.76</v>
      </c>
      <c r="L225" s="15">
        <f t="shared" si="143"/>
        <v>1346.49</v>
      </c>
      <c r="M225" s="16">
        <f t="shared" si="135"/>
        <v>5.2570029831810168E-3</v>
      </c>
      <c r="O225" s="18"/>
      <c r="R225" s="15">
        <v>1346.49</v>
      </c>
    </row>
    <row r="226" spans="1:18" ht="24" customHeight="1" x14ac:dyDescent="0.2">
      <c r="A226" s="21">
        <v>4</v>
      </c>
      <c r="B226" s="21"/>
      <c r="C226" s="21"/>
      <c r="D226" s="21" t="s">
        <v>321</v>
      </c>
      <c r="E226" s="21"/>
      <c r="F226" s="33"/>
      <c r="G226" s="21"/>
      <c r="H226" s="21"/>
      <c r="I226" s="21"/>
      <c r="J226" s="21"/>
      <c r="K226" s="21"/>
      <c r="L226" s="22">
        <f>SUM(L227:L228)</f>
        <v>2619.9899999999998</v>
      </c>
      <c r="M226" s="5">
        <f t="shared" si="135"/>
        <v>1.0229036417577874E-2</v>
      </c>
      <c r="O226" s="18"/>
      <c r="R226" s="20"/>
    </row>
    <row r="227" spans="1:18" ht="24" customHeight="1" x14ac:dyDescent="0.2">
      <c r="A227" s="24" t="s">
        <v>324</v>
      </c>
      <c r="B227" s="23">
        <v>99814</v>
      </c>
      <c r="C227" s="24" t="s">
        <v>25</v>
      </c>
      <c r="D227" s="24" t="s">
        <v>322</v>
      </c>
      <c r="E227" s="25" t="s">
        <v>27</v>
      </c>
      <c r="F227" s="34">
        <v>384.37</v>
      </c>
      <c r="G227" s="26">
        <v>1.59</v>
      </c>
      <c r="H227" s="26">
        <v>0.63</v>
      </c>
      <c r="I227" s="26">
        <f t="shared" ref="I227:I228" si="144">H227+G227</f>
        <v>2.2200000000000002</v>
      </c>
      <c r="J227" s="26">
        <f>TRUNC(G227*F227,2)</f>
        <v>611.14</v>
      </c>
      <c r="K227" s="26">
        <f>TRUNC(H227*F227,2)</f>
        <v>242.15</v>
      </c>
      <c r="L227" s="26">
        <f t="shared" ref="L227:L228" si="145">TRUNC(K227+J227,2)</f>
        <v>853.29</v>
      </c>
      <c r="M227" s="16">
        <f t="shared" si="135"/>
        <v>3.3314380912732584E-3</v>
      </c>
      <c r="O227" s="18"/>
      <c r="R227" s="20"/>
    </row>
    <row r="228" spans="1:18" ht="24" customHeight="1" x14ac:dyDescent="0.2">
      <c r="A228" s="24" t="s">
        <v>325</v>
      </c>
      <c r="B228" s="23">
        <v>23725</v>
      </c>
      <c r="C228" s="24" t="s">
        <v>62</v>
      </c>
      <c r="D228" s="24" t="s">
        <v>323</v>
      </c>
      <c r="E228" s="25" t="s">
        <v>92</v>
      </c>
      <c r="F228" s="34">
        <v>30</v>
      </c>
      <c r="G228" s="26">
        <v>14.54</v>
      </c>
      <c r="H228" s="26">
        <v>44.35</v>
      </c>
      <c r="I228" s="26">
        <f t="shared" si="144"/>
        <v>58.89</v>
      </c>
      <c r="J228" s="26">
        <f>TRUNC(G228*F228,2)</f>
        <v>436.2</v>
      </c>
      <c r="K228" s="26">
        <f>TRUNC(H228*F228,2)</f>
        <v>1330.5</v>
      </c>
      <c r="L228" s="26">
        <f t="shared" si="145"/>
        <v>1766.7</v>
      </c>
      <c r="M228" s="16">
        <f t="shared" si="135"/>
        <v>6.8975983263046166E-3</v>
      </c>
      <c r="O228" s="18"/>
      <c r="R228" s="20"/>
    </row>
    <row r="229" spans="1:18" x14ac:dyDescent="0.2">
      <c r="A229" s="12"/>
      <c r="B229" s="12"/>
      <c r="C229" s="12"/>
      <c r="D229" s="12"/>
      <c r="E229" s="12"/>
      <c r="F229" s="35"/>
      <c r="G229" s="12"/>
      <c r="H229" s="12"/>
      <c r="I229" s="12" t="s">
        <v>286</v>
      </c>
      <c r="J229" s="17">
        <f>SUM(J8:J228)</f>
        <v>67888.88</v>
      </c>
      <c r="K229" s="17">
        <f>SUM(K8:K228)</f>
        <v>188243.75000000006</v>
      </c>
      <c r="L229" s="17">
        <f>K229+J229</f>
        <v>256132.63000000006</v>
      </c>
      <c r="M229" s="12"/>
      <c r="R229" s="17">
        <f>SUM(R8:R225)</f>
        <v>248813.97</v>
      </c>
    </row>
    <row r="230" spans="1:18" x14ac:dyDescent="0.2">
      <c r="A230" s="14"/>
      <c r="B230" s="14"/>
      <c r="C230" s="14"/>
      <c r="D230" s="14"/>
      <c r="E230" s="14"/>
      <c r="F230" s="36"/>
      <c r="G230" s="14"/>
      <c r="H230" s="14"/>
      <c r="I230" s="14"/>
      <c r="J230" s="14"/>
      <c r="K230" s="14"/>
      <c r="L230" s="14"/>
      <c r="M230" s="14"/>
    </row>
    <row r="231" spans="1:18" x14ac:dyDescent="0.2">
      <c r="A231" s="52"/>
      <c r="B231" s="52"/>
      <c r="C231" s="52"/>
      <c r="D231" s="13"/>
      <c r="E231" s="12"/>
      <c r="F231" s="35"/>
      <c r="G231" s="12"/>
      <c r="H231" s="12"/>
      <c r="I231" s="53" t="s">
        <v>287</v>
      </c>
      <c r="J231" s="52"/>
      <c r="K231" s="54">
        <f>L229/(1+G2)</f>
        <v>210687.36530394017</v>
      </c>
      <c r="L231" s="52"/>
      <c r="M231" s="52"/>
    </row>
    <row r="232" spans="1:18" x14ac:dyDescent="0.2">
      <c r="A232" s="52"/>
      <c r="B232" s="52"/>
      <c r="C232" s="52"/>
      <c r="D232" s="13"/>
      <c r="E232" s="12"/>
      <c r="F232" s="35"/>
      <c r="G232" s="12"/>
      <c r="H232" s="12"/>
      <c r="I232" s="53" t="s">
        <v>288</v>
      </c>
      <c r="J232" s="52"/>
      <c r="K232" s="54">
        <f>L229-K231</f>
        <v>45445.264696059894</v>
      </c>
      <c r="L232" s="52"/>
      <c r="M232" s="52"/>
    </row>
    <row r="233" spans="1:18" x14ac:dyDescent="0.2">
      <c r="A233" s="52"/>
      <c r="B233" s="52"/>
      <c r="C233" s="52"/>
      <c r="D233" s="13"/>
      <c r="E233" s="12"/>
      <c r="F233" s="35"/>
      <c r="G233" s="12"/>
      <c r="H233" s="12"/>
      <c r="I233" s="53" t="s">
        <v>289</v>
      </c>
      <c r="J233" s="52"/>
      <c r="K233" s="54">
        <f>K231+K232</f>
        <v>256132.63000000006</v>
      </c>
      <c r="L233" s="52"/>
      <c r="M233" s="52"/>
    </row>
    <row r="234" spans="1:18" ht="60" customHeight="1" x14ac:dyDescent="0.2">
      <c r="A234" s="11"/>
      <c r="B234" s="11"/>
      <c r="C234" s="11"/>
      <c r="D234" s="11"/>
      <c r="E234" s="11"/>
      <c r="F234" s="37"/>
      <c r="G234" s="11"/>
      <c r="H234" s="11"/>
      <c r="I234" s="11"/>
      <c r="J234" s="11"/>
      <c r="K234" s="11"/>
      <c r="L234" s="11"/>
      <c r="M234" s="11"/>
    </row>
    <row r="235" spans="1:18" ht="69.95" customHeight="1" x14ac:dyDescent="0.2">
      <c r="A235" s="55" t="s">
        <v>290</v>
      </c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</row>
  </sheetData>
  <mergeCells count="26">
    <mergeCell ref="E1:F1"/>
    <mergeCell ref="G1:I1"/>
    <mergeCell ref="J1:M1"/>
    <mergeCell ref="E2:F2"/>
    <mergeCell ref="G2:I2"/>
    <mergeCell ref="J2:M2"/>
    <mergeCell ref="A3:M3"/>
    <mergeCell ref="A4:A5"/>
    <mergeCell ref="B4:B5"/>
    <mergeCell ref="C4:C5"/>
    <mergeCell ref="D4:D5"/>
    <mergeCell ref="E4:E5"/>
    <mergeCell ref="F4:F5"/>
    <mergeCell ref="G4:I4"/>
    <mergeCell ref="J4:L4"/>
    <mergeCell ref="M4:M5"/>
    <mergeCell ref="A233:C233"/>
    <mergeCell ref="I233:J233"/>
    <mergeCell ref="K233:M233"/>
    <mergeCell ref="A235:M235"/>
    <mergeCell ref="A231:C231"/>
    <mergeCell ref="I231:J231"/>
    <mergeCell ref="K231:M231"/>
    <mergeCell ref="A232:C232"/>
    <mergeCell ref="I232:J232"/>
    <mergeCell ref="K232:M232"/>
  </mergeCells>
  <phoneticPr fontId="21" type="noConversion"/>
  <pageMargins left="0.51181102362204722" right="0.51181102362204722" top="0.98425196850393704" bottom="0.98425196850393704" header="0.51181102362204722" footer="0.51181102362204722"/>
  <pageSetup paperSize="9" scale="74" fitToHeight="13" orientation="landscape" r:id="rId1"/>
  <headerFooter>
    <oddHeader>&amp;L &amp;CMunicípio de Ijuí - Pode Executivo
CNPJ: 90.738.196/0001-09 &amp;R</oddHeader>
    <oddFooter>&amp;L &amp;CRua Bnejamin Constant   - Centro - Ijuí / RS
55 3331 6100 / 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7187C-0316-4A21-B94F-DA3016F7A213}">
  <sheetPr>
    <pageSetUpPr fitToPage="1"/>
  </sheetPr>
  <dimension ref="A1:G15"/>
  <sheetViews>
    <sheetView tabSelected="1" workbookViewId="0">
      <selection activeCell="B20" sqref="B20"/>
    </sheetView>
  </sheetViews>
  <sheetFormatPr defaultRowHeight="14.25" x14ac:dyDescent="0.2"/>
  <cols>
    <col min="1" max="1" width="9.375" customWidth="1"/>
    <col min="2" max="2" width="39.125" customWidth="1"/>
    <col min="3" max="3" width="20" bestFit="1" customWidth="1"/>
    <col min="4" max="30" width="12" bestFit="1" customWidth="1"/>
  </cols>
  <sheetData>
    <row r="1" spans="1:7" ht="15" x14ac:dyDescent="0.2">
      <c r="A1" s="39"/>
      <c r="B1" s="39" t="s">
        <v>0</v>
      </c>
      <c r="C1" s="39" t="s">
        <v>1</v>
      </c>
      <c r="D1" s="65" t="s">
        <v>2</v>
      </c>
      <c r="E1" s="65"/>
      <c r="F1" s="65" t="s">
        <v>3</v>
      </c>
      <c r="G1" s="65"/>
    </row>
    <row r="2" spans="1:7" ht="63.75" x14ac:dyDescent="0.2">
      <c r="A2" s="40"/>
      <c r="B2" s="40" t="s">
        <v>385</v>
      </c>
      <c r="C2" s="40" t="s">
        <v>4</v>
      </c>
      <c r="D2" s="63" t="s">
        <v>5</v>
      </c>
      <c r="E2" s="63"/>
      <c r="F2" s="63" t="s">
        <v>6</v>
      </c>
      <c r="G2" s="63"/>
    </row>
    <row r="3" spans="1:7" ht="15" x14ac:dyDescent="0.25">
      <c r="A3" s="66" t="s">
        <v>375</v>
      </c>
      <c r="B3" s="66"/>
      <c r="C3" s="66"/>
      <c r="D3" s="66"/>
      <c r="E3" s="66"/>
      <c r="F3" s="66"/>
      <c r="G3" s="66"/>
    </row>
    <row r="4" spans="1:7" ht="15" x14ac:dyDescent="0.2">
      <c r="A4" s="50" t="s">
        <v>8</v>
      </c>
      <c r="B4" s="50" t="s">
        <v>11</v>
      </c>
      <c r="C4" s="51" t="s">
        <v>376</v>
      </c>
      <c r="D4" s="51" t="s">
        <v>377</v>
      </c>
      <c r="E4" s="51" t="s">
        <v>378</v>
      </c>
      <c r="F4" s="51" t="s">
        <v>379</v>
      </c>
      <c r="G4" s="51" t="s">
        <v>380</v>
      </c>
    </row>
    <row r="5" spans="1:7" x14ac:dyDescent="0.2">
      <c r="A5" s="48" t="s">
        <v>19</v>
      </c>
      <c r="B5" s="48" t="s">
        <v>20</v>
      </c>
      <c r="C5" s="49">
        <f>'Orçamento Sintético'!L6</f>
        <v>150053.38999999998</v>
      </c>
      <c r="D5" s="46">
        <f>ROUND(C5*0.25,2)</f>
        <v>37513.35</v>
      </c>
      <c r="E5" s="46">
        <f>D5</f>
        <v>37513.35</v>
      </c>
      <c r="F5" s="46">
        <f>E5</f>
        <v>37513.35</v>
      </c>
      <c r="G5" s="46">
        <f>C5-D5-E5-F5</f>
        <v>37513.339999999975</v>
      </c>
    </row>
    <row r="6" spans="1:7" x14ac:dyDescent="0.2">
      <c r="A6" s="48" t="s">
        <v>253</v>
      </c>
      <c r="B6" s="48" t="s">
        <v>254</v>
      </c>
      <c r="C6" s="49">
        <f>'Orçamento Sintético'!L190</f>
        <v>39374.220000000008</v>
      </c>
      <c r="D6" s="46">
        <f>ROUND(C6*0.6,2)</f>
        <v>23624.53</v>
      </c>
      <c r="E6" s="47"/>
      <c r="F6" s="47"/>
      <c r="G6" s="46">
        <f>C6-D6</f>
        <v>15749.69000000001</v>
      </c>
    </row>
    <row r="7" spans="1:7" x14ac:dyDescent="0.2">
      <c r="A7" s="48" t="s">
        <v>386</v>
      </c>
      <c r="B7" s="48" t="s">
        <v>291</v>
      </c>
      <c r="C7" s="49">
        <f>'Orçamento Sintético'!L198</f>
        <v>64085.03</v>
      </c>
      <c r="D7" s="46">
        <f>ROUND(C7*0.25,2)</f>
        <v>16021.26</v>
      </c>
      <c r="E7" s="46">
        <f>D7</f>
        <v>16021.26</v>
      </c>
      <c r="F7" s="46">
        <f>E7</f>
        <v>16021.26</v>
      </c>
      <c r="G7" s="46">
        <f>C7-D7-E7-F7</f>
        <v>16021.249999999995</v>
      </c>
    </row>
    <row r="8" spans="1:7" x14ac:dyDescent="0.2">
      <c r="A8" s="48" t="s">
        <v>387</v>
      </c>
      <c r="B8" s="48" t="s">
        <v>321</v>
      </c>
      <c r="C8" s="49">
        <f>'Orçamento Sintético'!L226</f>
        <v>2619.9899999999998</v>
      </c>
      <c r="D8" s="47"/>
      <c r="E8" s="47"/>
      <c r="F8" s="47"/>
      <c r="G8" s="46">
        <f>C8</f>
        <v>2619.9899999999998</v>
      </c>
    </row>
    <row r="9" spans="1:7" x14ac:dyDescent="0.2">
      <c r="A9" s="63" t="s">
        <v>381</v>
      </c>
      <c r="B9" s="63"/>
      <c r="C9" s="44">
        <f>SUM(C5:C8)</f>
        <v>256132.62999999998</v>
      </c>
      <c r="D9" s="43">
        <f>D10/C$9</f>
        <v>0.3012468188844194</v>
      </c>
      <c r="E9" s="43">
        <f>E10/$C$9</f>
        <v>0.20901128450521905</v>
      </c>
      <c r="F9" s="43">
        <f>F10/$C$9</f>
        <v>0.20901128450521905</v>
      </c>
      <c r="G9" s="43">
        <f>G10/$C$9</f>
        <v>0.28073061210514255</v>
      </c>
    </row>
    <row r="10" spans="1:7" x14ac:dyDescent="0.2">
      <c r="A10" s="63" t="s">
        <v>382</v>
      </c>
      <c r="B10" s="63"/>
      <c r="C10" s="40"/>
      <c r="D10" s="45">
        <f>D5+D6+D7+D8</f>
        <v>77159.14</v>
      </c>
      <c r="E10" s="45">
        <f>E5+E6+E7+E8</f>
        <v>53534.61</v>
      </c>
      <c r="F10" s="45">
        <f>F5+F6+F7+F8</f>
        <v>53534.61</v>
      </c>
      <c r="G10" s="45">
        <f>G5+G6+G7+G8</f>
        <v>71904.26999999999</v>
      </c>
    </row>
    <row r="11" spans="1:7" x14ac:dyDescent="0.2">
      <c r="A11" s="63" t="s">
        <v>383</v>
      </c>
      <c r="B11" s="63"/>
      <c r="C11" s="40"/>
      <c r="D11" s="43">
        <f>D9</f>
        <v>0.3012468188844194</v>
      </c>
      <c r="E11" s="43">
        <f t="shared" ref="E11:G12" si="0">E9+D11</f>
        <v>0.51025810338963851</v>
      </c>
      <c r="F11" s="43">
        <f t="shared" si="0"/>
        <v>0.7192693878948575</v>
      </c>
      <c r="G11" s="43">
        <f t="shared" si="0"/>
        <v>1</v>
      </c>
    </row>
    <row r="12" spans="1:7" x14ac:dyDescent="0.2">
      <c r="A12" s="63" t="s">
        <v>384</v>
      </c>
      <c r="B12" s="63"/>
      <c r="C12" s="40"/>
      <c r="D12" s="45">
        <f>D10</f>
        <v>77159.14</v>
      </c>
      <c r="E12" s="45">
        <f t="shared" si="0"/>
        <v>130693.75</v>
      </c>
      <c r="F12" s="45">
        <f t="shared" si="0"/>
        <v>184228.36</v>
      </c>
      <c r="G12" s="45">
        <f t="shared" si="0"/>
        <v>256132.62999999998</v>
      </c>
    </row>
    <row r="13" spans="1:7" x14ac:dyDescent="0.2">
      <c r="A13" s="41"/>
      <c r="B13" s="41"/>
      <c r="C13" s="41"/>
      <c r="D13" s="41"/>
      <c r="E13" s="41"/>
      <c r="F13" s="41"/>
      <c r="G13" s="41"/>
    </row>
    <row r="14" spans="1:7" ht="60" customHeight="1" x14ac:dyDescent="0.2">
      <c r="A14" s="42"/>
      <c r="B14" s="42"/>
      <c r="C14" s="42"/>
      <c r="D14" s="42"/>
      <c r="E14" s="42"/>
      <c r="F14" s="42"/>
      <c r="G14" s="42"/>
    </row>
    <row r="15" spans="1:7" ht="69.95" customHeight="1" x14ac:dyDescent="0.2">
      <c r="A15" s="64" t="s">
        <v>290</v>
      </c>
      <c r="B15" s="64"/>
      <c r="C15" s="64"/>
      <c r="D15" s="64"/>
      <c r="E15" s="64"/>
      <c r="F15" s="64"/>
      <c r="G15" s="64"/>
    </row>
  </sheetData>
  <mergeCells count="10">
    <mergeCell ref="A10:B10"/>
    <mergeCell ref="A11:B11"/>
    <mergeCell ref="A12:B12"/>
    <mergeCell ref="A15:G15"/>
    <mergeCell ref="D1:E1"/>
    <mergeCell ref="F1:G1"/>
    <mergeCell ref="D2:E2"/>
    <mergeCell ref="F2:G2"/>
    <mergeCell ref="A3:G3"/>
    <mergeCell ref="A9:B9"/>
  </mergeCells>
  <phoneticPr fontId="21" type="noConversion"/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 Sintético</vt:lpstr>
      <vt:lpstr>Cronograma</vt:lpstr>
      <vt:lpstr>Cronograma!Area_de_impressao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Matias Feil</cp:lastModifiedBy>
  <cp:revision>0</cp:revision>
  <cp:lastPrinted>2025-11-26T19:13:24Z</cp:lastPrinted>
  <dcterms:created xsi:type="dcterms:W3CDTF">2025-11-17T16:53:36Z</dcterms:created>
  <dcterms:modified xsi:type="dcterms:W3CDTF">2025-11-27T11:49:04Z</dcterms:modified>
</cp:coreProperties>
</file>